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90" activeTab="0"/>
  </bookViews>
  <sheets>
    <sheet name="IMPÉRIAL (U.S.)" sheetId="1" r:id="rId1"/>
    <sheet name="MÉTRIQUE" sheetId="2" r:id="rId2"/>
    <sheet name="IMPERIAL (U.S.) ENGLISH" sheetId="3" r:id="rId3"/>
    <sheet name="METRIC ENGLISH" sheetId="4" r:id="rId4"/>
  </sheets>
  <definedNames>
    <definedName name="_Regression_Int" localSheetId="3" hidden="1">1</definedName>
    <definedName name="_xlnm.Print_Area" localSheetId="0">'IMPÉRIAL (U.S.)'!$A$3:$AA$61</definedName>
    <definedName name="_xlnm.Print_Area" localSheetId="2">'IMPERIAL (U.S.) ENGLISH'!$A$3:$AA$61</definedName>
    <definedName name="_xlnm.Print_Area" localSheetId="3">'METRIC ENGLISH'!$A$3:$AB$59</definedName>
    <definedName name="_xlnm.Print_Area" localSheetId="1">'MÉTRIQUE'!$A$3:$AB$59</definedName>
  </definedNames>
  <calcPr fullCalcOnLoad="1"/>
</workbook>
</file>

<file path=xl/sharedStrings.xml><?xml version="1.0" encoding="utf-8"?>
<sst xmlns="http://schemas.openxmlformats.org/spreadsheetml/2006/main" count="592" uniqueCount="145">
  <si>
    <t>F = tensile force , in Lbs</t>
  </si>
  <si>
    <t>F = la force en tension, en Lbs</t>
  </si>
  <si>
    <t/>
  </si>
  <si>
    <t>1/4"</t>
  </si>
  <si>
    <t>5/16"</t>
  </si>
  <si>
    <t>3/8"</t>
  </si>
  <si>
    <t>7/16"</t>
  </si>
  <si>
    <t>1/2"</t>
  </si>
  <si>
    <t>9/16"</t>
  </si>
  <si>
    <t>5/8"</t>
  </si>
  <si>
    <t>3/4"</t>
  </si>
  <si>
    <t>7/8"</t>
  </si>
  <si>
    <t>1"</t>
  </si>
  <si>
    <t>1 1/8"</t>
  </si>
  <si>
    <t>1 1/4"</t>
  </si>
  <si>
    <t>1 3/8"</t>
  </si>
  <si>
    <t>1 1/2"</t>
  </si>
  <si>
    <t>1 5/8"</t>
  </si>
  <si>
    <t>1 3/4"</t>
  </si>
  <si>
    <t>1 7/8"</t>
  </si>
  <si>
    <t>2"</t>
  </si>
  <si>
    <t>2 1/4"</t>
  </si>
  <si>
    <t>2 1/2"</t>
  </si>
  <si>
    <t>2 3/4"</t>
  </si>
  <si>
    <t>3"</t>
  </si>
  <si>
    <t>C</t>
  </si>
  <si>
    <t>STRESS AREA (As) in in²</t>
  </si>
  <si>
    <t>O</t>
  </si>
  <si>
    <t>MATERIAL</t>
  </si>
  <si>
    <t>LUBRIFIC.</t>
  </si>
  <si>
    <t>µ</t>
  </si>
  <si>
    <t>A</t>
  </si>
  <si>
    <t>GRADE 1</t>
  </si>
  <si>
    <t>NL</t>
  </si>
  <si>
    <t>R</t>
  </si>
  <si>
    <t>L</t>
  </si>
  <si>
    <t>S</t>
  </si>
  <si>
    <t>GRADE 2</t>
  </si>
  <si>
    <t>E</t>
  </si>
  <si>
    <t>GRADE 5</t>
  </si>
  <si>
    <t>T</t>
  </si>
  <si>
    <t>H</t>
  </si>
  <si>
    <t>ASTM A36</t>
  </si>
  <si>
    <t>AISI 1045</t>
  </si>
  <si>
    <t>D</t>
  </si>
  <si>
    <t>AISI 4140</t>
  </si>
  <si>
    <t>NO. THREADS / IN (NF)</t>
  </si>
  <si>
    <t>F</t>
  </si>
  <si>
    <t>I</t>
  </si>
  <si>
    <t>N</t>
  </si>
  <si>
    <t>As = 0.7854* ( D - ( 0.9743/n ))²</t>
  </si>
  <si>
    <t>As = stress area of bolt, in in²</t>
  </si>
  <si>
    <t>C = TIGHTENING TORQUE, IN N*m</t>
  </si>
  <si>
    <t>Sy = yield strength, in KSI</t>
  </si>
  <si>
    <t>µ = Friction coefficient</t>
  </si>
  <si>
    <t>n = no. threads / in.</t>
  </si>
  <si>
    <t>Diameter (mm)</t>
  </si>
  <si>
    <t xml:space="preserve"> PITCH (mm)</t>
  </si>
  <si>
    <t xml:space="preserve"> STRESS AREA (As) In mm²</t>
  </si>
  <si>
    <t>LUBR.</t>
  </si>
  <si>
    <t>CLASS 4.6</t>
  </si>
  <si>
    <t>CLASS 8.8</t>
  </si>
  <si>
    <t>STAINLESS</t>
  </si>
  <si>
    <t>Class 50</t>
  </si>
  <si>
    <t>N/A, See note 1</t>
  </si>
  <si>
    <t>Class 70</t>
  </si>
  <si>
    <t>P</t>
  </si>
  <si>
    <t>Class 80</t>
  </si>
  <si>
    <t>CLASS 10.9</t>
  </si>
  <si>
    <t>CLASS 12.9</t>
  </si>
  <si>
    <t>1.5</t>
  </si>
  <si>
    <t>As = stress area of bolt, in mm²</t>
  </si>
  <si>
    <t>Note 1 : Stainless, class 70, Sy=250 MPa when D &gt; 22mm</t>
  </si>
  <si>
    <t>F = tensile force, in N</t>
  </si>
  <si>
    <t>C = TIGHTENING TORQUE IN N*m</t>
  </si>
  <si>
    <t xml:space="preserve">µ = friction coefficient </t>
  </si>
  <si>
    <t>M</t>
  </si>
  <si>
    <t xml:space="preserve"> Diamètre (mm)</t>
  </si>
  <si>
    <t xml:space="preserve"> PAS (mm)</t>
  </si>
  <si>
    <t xml:space="preserve"> SECTION RÉSISTANTE (As) en mm²</t>
  </si>
  <si>
    <t>MATÉRIAU</t>
  </si>
  <si>
    <t>Sy (MPa)</t>
  </si>
  <si>
    <t>ÉTAT</t>
  </si>
  <si>
    <t>NO. FILETS/POUCE (NF)</t>
  </si>
  <si>
    <t>SECTION RÉSISTANTE (As) en Po²</t>
  </si>
  <si>
    <t>NO. FILETS/POUCE (NC)</t>
  </si>
  <si>
    <t>Sy (KSI)</t>
  </si>
  <si>
    <t>N/A, Voir note 1</t>
  </si>
  <si>
    <t>As = section résistante du boulon, en mm²</t>
  </si>
  <si>
    <t>Sy = limite élastique, en MPa</t>
  </si>
  <si>
    <t>Note 1 : Inox, classe 70, Sy=250 MPa lorsque D &gt; 22mm</t>
  </si>
  <si>
    <t>F = la force en tension, en N</t>
  </si>
  <si>
    <t>C = LE COUPLE DE SERRAGE, EN N*m</t>
  </si>
  <si>
    <t>µ = Coefficient de frottement</t>
  </si>
  <si>
    <t>As = section résistante du boulon, en po²</t>
  </si>
  <si>
    <t>Sy = limite élastique, en KSI</t>
  </si>
  <si>
    <t>n = nombre filets/po</t>
  </si>
  <si>
    <t>Serrage :</t>
  </si>
  <si>
    <t>Unités :</t>
  </si>
  <si>
    <t>N/A</t>
  </si>
  <si>
    <t>GRADE 5.2</t>
  </si>
  <si>
    <t>GRADE 8</t>
  </si>
  <si>
    <t>ASTM A449</t>
  </si>
  <si>
    <t>ASTM A490</t>
  </si>
  <si>
    <t>&lt;M&gt;étrique (N·m) ou &lt;I&gt;mpérial (lbs·ft)</t>
  </si>
  <si>
    <t>Diameter (in)</t>
  </si>
  <si>
    <t>NO. THREADS / IN (NC)</t>
  </si>
  <si>
    <t>COUPLES DE SERRAGE POUR BOULONNERIE METRIQUE</t>
  </si>
  <si>
    <t xml:space="preserve">TIGHTENING TORQUES FOR METRIC BOLTS  </t>
  </si>
  <si>
    <t>C = F * µ * D = % * Sy * As * µ * D / 1000</t>
  </si>
  <si>
    <t>F = % * Sy * As (% = % de la limite élastique, généralement 80%)</t>
  </si>
  <si>
    <t>F = % * Sy * As * 1000 (% = % de la limite élastique, généralement 80%)</t>
  </si>
  <si>
    <t>C = F * µ * D = % * Sy * As * µ * D * 1000 / 12</t>
  </si>
  <si>
    <t>F = % * Sy * As * 1000 (% = % of yield strength, generally 80%)</t>
  </si>
  <si>
    <t>F = % * Sy * As (% = % of yield strength, generally 80%)</t>
  </si>
  <si>
    <t>C = F*µ*D = % * Sy * As * µ * D/1000</t>
  </si>
  <si>
    <t>État : NL = Non-lubrifié    L = Lubrifié ou Neuf</t>
  </si>
  <si>
    <t>Lubrication : NL = Non-lubricated    L = Lubricated or New</t>
  </si>
  <si>
    <t>Lubrication: NL = Non-lubricated    L = Lubricated or New</t>
  </si>
  <si>
    <t>Avis : ABMS s'assure que l'information qu'il diffuse sur son site soit exact. Cependant, une erreur peut s'y glisser et l'utilisateur assume tout les risques résultant de l'utilisation de cette information.</t>
  </si>
  <si>
    <t>Notice: ABMS verify the accuracy of information we put on our website; however, errors may occur and the end user assumes all risk and liability from the use of  this information.</t>
  </si>
  <si>
    <t>de la limite élastique (Sy)</t>
  </si>
  <si>
    <t>de la limite élastique (Sy) (généralement 80%)</t>
  </si>
  <si>
    <t>of yield strength (Sy)</t>
  </si>
  <si>
    <t>Sy = yield strength, in MPa</t>
  </si>
  <si>
    <t>&lt;M&gt;etric (N·m) ou &lt;I&gt;mperial (U.S.) (lbs·ft)</t>
  </si>
  <si>
    <t>of yield strength (Sy) (normally 80%)</t>
  </si>
  <si>
    <t>TIGHTENING:</t>
  </si>
  <si>
    <t>Units:</t>
  </si>
  <si>
    <t>TIGHTENING TORQUES FOR IMPERIAL (U.S.) BOLTS</t>
  </si>
  <si>
    <t>COUPLES DE SERRAGE POUR BOULONNERIE IMPERIALE (U.S.)</t>
  </si>
  <si>
    <t>As = 0.25 * Pi * (D - (0.9382 * Pas))^2</t>
  </si>
  <si>
    <t>P = Pitch in mm</t>
  </si>
  <si>
    <t>As = 0.7854 * Pi * (D - (0.9382 * Pitch))^2</t>
  </si>
  <si>
    <t>P = Pas des filets en mm</t>
  </si>
  <si>
    <t>INOX</t>
  </si>
  <si>
    <t xml:space="preserve"> Diamètre (pouces)</t>
  </si>
  <si>
    <t>GRADE 7</t>
  </si>
  <si>
    <t>D = diametre nominal du boulon , en po</t>
  </si>
  <si>
    <t>D = diametre nominal du boulon , en mm</t>
  </si>
  <si>
    <t>D =  nominal bolt diameter, in in.</t>
  </si>
  <si>
    <t>D = nominal bolt diameter, in mm</t>
  </si>
  <si>
    <r>
      <rPr>
        <b/>
        <sz val="16"/>
        <rFont val="Century Gothic"/>
        <family val="2"/>
      </rPr>
      <t>Enter HERE your special bolt diameter &amp; threads</t>
    </r>
    <r>
      <rPr>
        <b/>
        <sz val="12"/>
        <rFont val="Century Gothic"/>
        <family val="2"/>
      </rPr>
      <t xml:space="preserve">      </t>
    </r>
  </si>
  <si>
    <r>
      <rPr>
        <b/>
        <sz val="16"/>
        <rFont val="Century Gothic"/>
        <family val="2"/>
      </rPr>
      <t>Entrez ICI le diamètre et le pas de votre boulon spécial</t>
    </r>
    <r>
      <rPr>
        <b/>
        <sz val="12"/>
        <rFont val="Century Gothic"/>
        <family val="2"/>
      </rPr>
      <t xml:space="preserve">    </t>
    </r>
  </si>
  <si>
    <t xml:space="preserve"> SECTION RÉSISTANTE (As, mm²)</t>
  </si>
</sst>
</file>

<file path=xl/styles.xml><?xml version="1.0" encoding="utf-8"?>
<styleSheet xmlns="http://schemas.openxmlformats.org/spreadsheetml/2006/main">
  <numFmts count="4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$CDN&quot;;\-#,##0&quot;$CDN&quot;"/>
    <numFmt numFmtId="189" formatCode="#,##0&quot;$CDN&quot;;[Red]\-#,##0&quot;$CDN&quot;"/>
    <numFmt numFmtId="190" formatCode="#,##0.00&quot;$CDN&quot;;\-#,##0.00&quot;$CDN&quot;"/>
    <numFmt numFmtId="191" formatCode="#,##0.00&quot;$CDN&quot;;[Red]\-#,##0.00&quot;$CDN&quot;"/>
    <numFmt numFmtId="192" formatCode="_-* #,##0&quot;$CDN&quot;_-;\-* #,##0&quot;$CDN&quot;_-;_-* &quot;-&quot;&quot;$CDN&quot;_-;_-@_-"/>
    <numFmt numFmtId="193" formatCode="_-* #,##0_$_C_D_N_-;\-* #,##0_$_C_D_N_-;_-* &quot;-&quot;_$_C_D_N_-;_-@_-"/>
    <numFmt numFmtId="194" formatCode="_-* #,##0.00&quot;$CDN&quot;_-;\-* #,##0.00&quot;$CDN&quot;_-;_-* &quot;-&quot;??&quot;$CDN&quot;_-;_-@_-"/>
    <numFmt numFmtId="195" formatCode="_-* #,##0.00_$_C_D_N_-;\-* #,##0.00_$_C_D_N_-;_-* &quot;-&quot;??_$_C_D_N_-;_-@_-"/>
    <numFmt numFmtId="196" formatCode="\$#.00"/>
    <numFmt numFmtId="197" formatCode="%#.00"/>
    <numFmt numFmtId="198" formatCode="#.00"/>
    <numFmt numFmtId="199" formatCode="#,##0."/>
    <numFmt numFmtId="200" formatCode="\$#."/>
    <numFmt numFmtId="201" formatCode="General_)"/>
    <numFmt numFmtId="202" formatCode="0.00_)"/>
    <numFmt numFmtId="203" formatCode="0_)"/>
    <numFmt numFmtId="204" formatCode="0.000_)"/>
  </numFmts>
  <fonts count="6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Courier"/>
      <family val="3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i/>
      <sz val="12"/>
      <color indexed="8"/>
      <name val="Arial"/>
      <family val="2"/>
    </font>
    <font>
      <b/>
      <sz val="10"/>
      <name val="Courier"/>
      <family val="3"/>
    </font>
    <font>
      <b/>
      <sz val="12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double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4" fontId="7" fillId="0" borderId="0">
      <alignment/>
      <protection locked="0"/>
    </xf>
    <xf numFmtId="199" fontId="7" fillId="0" borderId="0">
      <alignment/>
      <protection locked="0"/>
    </xf>
    <xf numFmtId="0" fontId="0" fillId="27" borderId="3" applyNumberFormat="0" applyFont="0" applyAlignment="0" applyProtection="0"/>
    <xf numFmtId="196" fontId="7" fillId="0" borderId="0">
      <alignment/>
      <protection locked="0"/>
    </xf>
    <xf numFmtId="200" fontId="7" fillId="0" borderId="0">
      <alignment/>
      <protection locked="0"/>
    </xf>
    <xf numFmtId="189" fontId="7" fillId="0" borderId="0">
      <alignment/>
      <protection locked="0"/>
    </xf>
    <xf numFmtId="0" fontId="53" fillId="28" borderId="1" applyNumberFormat="0" applyAlignment="0" applyProtection="0"/>
    <xf numFmtId="198" fontId="7" fillId="0" borderId="0">
      <alignment/>
      <protection locked="0"/>
    </xf>
    <xf numFmtId="189" fontId="8" fillId="0" borderId="0">
      <alignment/>
      <protection locked="0"/>
    </xf>
    <xf numFmtId="189" fontId="8" fillId="0" borderId="0">
      <alignment/>
      <protection locked="0"/>
    </xf>
    <xf numFmtId="0" fontId="54" fillId="29" borderId="0" applyNumberFormat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5" fillId="30" borderId="0" applyNumberFormat="0" applyBorder="0" applyAlignment="0" applyProtection="0"/>
    <xf numFmtId="197" fontId="7" fillId="0" borderId="0">
      <alignment/>
      <protection locked="0"/>
    </xf>
    <xf numFmtId="9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189" fontId="7" fillId="0" borderId="8">
      <alignment/>
      <protection locked="0"/>
    </xf>
    <xf numFmtId="0" fontId="63" fillId="32" borderId="9" applyNumberFormat="0" applyAlignment="0" applyProtection="0"/>
  </cellStyleXfs>
  <cellXfs count="330">
    <xf numFmtId="201" fontId="0" fillId="0" borderId="0" xfId="0" applyAlignment="1">
      <alignment/>
    </xf>
    <xf numFmtId="201" fontId="5" fillId="0" borderId="0" xfId="0" applyNumberFormat="1" applyFont="1" applyFill="1" applyAlignment="1" applyProtection="1">
      <alignment/>
      <protection/>
    </xf>
    <xf numFmtId="201" fontId="6" fillId="0" borderId="0" xfId="0" applyNumberFormat="1" applyFont="1" applyFill="1" applyAlignment="1" applyProtection="1">
      <alignment/>
      <protection/>
    </xf>
    <xf numFmtId="201" fontId="5" fillId="0" borderId="0" xfId="0" applyNumberFormat="1" applyFont="1" applyFill="1" applyAlignment="1" applyProtection="1">
      <alignment horizontal="center"/>
      <protection/>
    </xf>
    <xf numFmtId="202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/>
      <protection/>
    </xf>
    <xf numFmtId="201" fontId="6" fillId="0" borderId="10" xfId="0" applyNumberFormat="1" applyFont="1" applyFill="1" applyBorder="1" applyAlignment="1" applyProtection="1">
      <alignment/>
      <protection/>
    </xf>
    <xf numFmtId="201" fontId="12" fillId="0" borderId="11" xfId="0" applyNumberFormat="1" applyFont="1" applyFill="1" applyBorder="1" applyAlignment="1" applyProtection="1">
      <alignment horizontal="center"/>
      <protection/>
    </xf>
    <xf numFmtId="201" fontId="10" fillId="0" borderId="12" xfId="0" applyNumberFormat="1" applyFont="1" applyFill="1" applyBorder="1" applyAlignment="1" applyProtection="1">
      <alignment horizontal="center"/>
      <protection/>
    </xf>
    <xf numFmtId="201" fontId="12" fillId="0" borderId="13" xfId="0" applyNumberFormat="1" applyFont="1" applyFill="1" applyBorder="1" applyAlignment="1" applyProtection="1">
      <alignment horizontal="center"/>
      <protection/>
    </xf>
    <xf numFmtId="201" fontId="12" fillId="0" borderId="14" xfId="0" applyNumberFormat="1" applyFont="1" applyFill="1" applyBorder="1" applyAlignment="1" applyProtection="1">
      <alignment horizontal="center"/>
      <protection/>
    </xf>
    <xf numFmtId="201" fontId="4" fillId="0" borderId="11" xfId="0" applyFont="1" applyBorder="1" applyAlignment="1">
      <alignment/>
    </xf>
    <xf numFmtId="201" fontId="10" fillId="0" borderId="13" xfId="0" applyNumberFormat="1" applyFont="1" applyFill="1" applyBorder="1" applyAlignment="1" applyProtection="1">
      <alignment/>
      <protection/>
    </xf>
    <xf numFmtId="201" fontId="10" fillId="0" borderId="15" xfId="0" applyNumberFormat="1" applyFont="1" applyFill="1" applyBorder="1" applyAlignment="1" applyProtection="1">
      <alignment/>
      <protection/>
    </xf>
    <xf numFmtId="201" fontId="10" fillId="0" borderId="16" xfId="0" applyNumberFormat="1" applyFont="1" applyFill="1" applyBorder="1" applyAlignment="1" applyProtection="1">
      <alignment horizontal="center"/>
      <protection/>
    </xf>
    <xf numFmtId="201" fontId="15" fillId="33" borderId="8" xfId="0" applyNumberFormat="1" applyFont="1" applyFill="1" applyBorder="1" applyAlignment="1" applyProtection="1">
      <alignment/>
      <protection/>
    </xf>
    <xf numFmtId="201" fontId="16" fillId="33" borderId="8" xfId="0" applyFont="1" applyFill="1" applyBorder="1" applyAlignment="1">
      <alignment/>
    </xf>
    <xf numFmtId="201" fontId="14" fillId="33" borderId="8" xfId="0" applyNumberFormat="1" applyFont="1" applyFill="1" applyBorder="1" applyAlignment="1" applyProtection="1">
      <alignment/>
      <protection/>
    </xf>
    <xf numFmtId="201" fontId="12" fillId="0" borderId="16" xfId="0" applyNumberFormat="1" applyFont="1" applyFill="1" applyBorder="1" applyAlignment="1" applyProtection="1">
      <alignment horizontal="center"/>
      <protection/>
    </xf>
    <xf numFmtId="202" fontId="10" fillId="0" borderId="14" xfId="0" applyNumberFormat="1" applyFont="1" applyFill="1" applyBorder="1" applyAlignment="1" applyProtection="1">
      <alignment horizontal="center"/>
      <protection/>
    </xf>
    <xf numFmtId="203" fontId="12" fillId="0" borderId="14" xfId="0" applyNumberFormat="1" applyFont="1" applyFill="1" applyBorder="1" applyAlignment="1" applyProtection="1">
      <alignment horizontal="center"/>
      <protection/>
    </xf>
    <xf numFmtId="201" fontId="12" fillId="0" borderId="12" xfId="0" applyNumberFormat="1" applyFont="1" applyFill="1" applyBorder="1" applyAlignment="1" applyProtection="1">
      <alignment horizontal="center"/>
      <protection/>
    </xf>
    <xf numFmtId="201" fontId="10" fillId="0" borderId="13" xfId="0" applyNumberFormat="1" applyFont="1" applyFill="1" applyBorder="1" applyAlignment="1" applyProtection="1">
      <alignment horizontal="center"/>
      <protection/>
    </xf>
    <xf numFmtId="201" fontId="12" fillId="34" borderId="13" xfId="0" applyNumberFormat="1" applyFont="1" applyFill="1" applyBorder="1" applyAlignment="1" applyProtection="1">
      <alignment horizontal="center"/>
      <protection/>
    </xf>
    <xf numFmtId="203" fontId="12" fillId="34" borderId="14" xfId="0" applyNumberFormat="1" applyFont="1" applyFill="1" applyBorder="1" applyAlignment="1" applyProtection="1">
      <alignment horizontal="center"/>
      <protection/>
    </xf>
    <xf numFmtId="203" fontId="10" fillId="0" borderId="16" xfId="0" applyNumberFormat="1" applyFont="1" applyFill="1" applyBorder="1" applyAlignment="1" applyProtection="1">
      <alignment horizontal="center"/>
      <protection/>
    </xf>
    <xf numFmtId="202" fontId="10" fillId="0" borderId="17" xfId="0" applyNumberFormat="1" applyFont="1" applyFill="1" applyBorder="1" applyAlignment="1" applyProtection="1">
      <alignment horizontal="center"/>
      <protection/>
    </xf>
    <xf numFmtId="203" fontId="12" fillId="0" borderId="17" xfId="0" applyNumberFormat="1" applyFont="1" applyFill="1" applyBorder="1" applyAlignment="1" applyProtection="1">
      <alignment horizontal="center"/>
      <protection/>
    </xf>
    <xf numFmtId="203" fontId="10" fillId="0" borderId="13" xfId="0" applyNumberFormat="1" applyFont="1" applyFill="1" applyBorder="1" applyAlignment="1" applyProtection="1">
      <alignment horizontal="center"/>
      <protection/>
    </xf>
    <xf numFmtId="203" fontId="17" fillId="0" borderId="17" xfId="0" applyNumberFormat="1" applyFont="1" applyFill="1" applyBorder="1" applyAlignment="1" applyProtection="1">
      <alignment horizontal="center"/>
      <protection/>
    </xf>
    <xf numFmtId="203" fontId="17" fillId="34" borderId="14" xfId="0" applyNumberFormat="1" applyFont="1" applyFill="1" applyBorder="1" applyAlignment="1" applyProtection="1">
      <alignment horizontal="center"/>
      <protection/>
    </xf>
    <xf numFmtId="203" fontId="12" fillId="0" borderId="17" xfId="0" applyNumberFormat="1" applyFont="1" applyFill="1" applyBorder="1" applyAlignment="1" applyProtection="1">
      <alignment horizontal="left"/>
      <protection/>
    </xf>
    <xf numFmtId="203" fontId="12" fillId="0" borderId="8" xfId="0" applyNumberFormat="1" applyFont="1" applyFill="1" applyBorder="1" applyAlignment="1" applyProtection="1">
      <alignment horizontal="right"/>
      <protection/>
    </xf>
    <xf numFmtId="203" fontId="17" fillId="0" borderId="8" xfId="0" applyNumberFormat="1" applyFont="1" applyFill="1" applyBorder="1" applyAlignment="1" applyProtection="1">
      <alignment horizontal="right"/>
      <protection/>
    </xf>
    <xf numFmtId="203" fontId="12" fillId="0" borderId="14" xfId="0" applyNumberFormat="1" applyFont="1" applyFill="1" applyBorder="1" applyAlignment="1" applyProtection="1">
      <alignment horizontal="left"/>
      <protection/>
    </xf>
    <xf numFmtId="203" fontId="12" fillId="0" borderId="15" xfId="0" applyNumberFormat="1" applyFont="1" applyFill="1" applyBorder="1" applyAlignment="1" applyProtection="1">
      <alignment horizontal="right"/>
      <protection/>
    </xf>
    <xf numFmtId="203" fontId="17" fillId="0" borderId="14" xfId="0" applyNumberFormat="1" applyFont="1" applyFill="1" applyBorder="1" applyAlignment="1" applyProtection="1">
      <alignment horizontal="center"/>
      <protection/>
    </xf>
    <xf numFmtId="203" fontId="17" fillId="0" borderId="15" xfId="0" applyNumberFormat="1" applyFont="1" applyFill="1" applyBorder="1" applyAlignment="1" applyProtection="1">
      <alignment horizontal="right"/>
      <protection/>
    </xf>
    <xf numFmtId="201" fontId="18" fillId="0" borderId="11" xfId="0" applyNumberFormat="1" applyFont="1" applyFill="1" applyBorder="1" applyAlignment="1" applyProtection="1">
      <alignment/>
      <protection/>
    </xf>
    <xf numFmtId="201" fontId="18" fillId="0" borderId="12" xfId="0" applyNumberFormat="1" applyFont="1" applyFill="1" applyBorder="1" applyAlignment="1" applyProtection="1">
      <alignment/>
      <protection/>
    </xf>
    <xf numFmtId="201" fontId="12" fillId="34" borderId="16" xfId="0" applyNumberFormat="1" applyFont="1" applyFill="1" applyBorder="1" applyAlignment="1" applyProtection="1">
      <alignment horizontal="center"/>
      <protection/>
    </xf>
    <xf numFmtId="201" fontId="12" fillId="0" borderId="11" xfId="0" applyNumberFormat="1" applyFont="1" applyFill="1" applyBorder="1" applyAlignment="1" applyProtection="1">
      <alignment/>
      <protection/>
    </xf>
    <xf numFmtId="201" fontId="10" fillId="0" borderId="0" xfId="0" applyNumberFormat="1" applyFont="1" applyFill="1" applyAlignment="1" applyProtection="1">
      <alignment/>
      <protection/>
    </xf>
    <xf numFmtId="201" fontId="4" fillId="0" borderId="0" xfId="0" applyFont="1" applyAlignment="1">
      <alignment/>
    </xf>
    <xf numFmtId="202" fontId="12" fillId="0" borderId="14" xfId="0" applyNumberFormat="1" applyFont="1" applyFill="1" applyBorder="1" applyAlignment="1" applyProtection="1">
      <alignment horizontal="center"/>
      <protection/>
    </xf>
    <xf numFmtId="201" fontId="12" fillId="0" borderId="18" xfId="0" applyNumberFormat="1" applyFont="1" applyFill="1" applyBorder="1" applyAlignment="1" applyProtection="1">
      <alignment horizontal="center"/>
      <protection/>
    </xf>
    <xf numFmtId="201" fontId="12" fillId="0" borderId="19" xfId="0" applyNumberFormat="1" applyFont="1" applyFill="1" applyBorder="1" applyAlignment="1" applyProtection="1">
      <alignment horizontal="center"/>
      <protection/>
    </xf>
    <xf numFmtId="201" fontId="10" fillId="0" borderId="8" xfId="0" applyNumberFormat="1" applyFont="1" applyFill="1" applyBorder="1" applyAlignment="1" applyProtection="1">
      <alignment/>
      <protection/>
    </xf>
    <xf numFmtId="201" fontId="10" fillId="0" borderId="20" xfId="0" applyNumberFormat="1" applyFont="1" applyFill="1" applyBorder="1" applyAlignment="1" applyProtection="1">
      <alignment/>
      <protection/>
    </xf>
    <xf numFmtId="204" fontId="10" fillId="0" borderId="17" xfId="0" applyNumberFormat="1" applyFont="1" applyFill="1" applyBorder="1" applyAlignment="1" applyProtection="1">
      <alignment/>
      <protection/>
    </xf>
    <xf numFmtId="201" fontId="10" fillId="0" borderId="21" xfId="0" applyNumberFormat="1" applyFont="1" applyFill="1" applyBorder="1" applyAlignment="1" applyProtection="1">
      <alignment/>
      <protection/>
    </xf>
    <xf numFmtId="201" fontId="4" fillId="0" borderId="18" xfId="0" applyFont="1" applyBorder="1" applyAlignment="1">
      <alignment/>
    </xf>
    <xf numFmtId="201" fontId="22" fillId="0" borderId="0" xfId="0" applyFont="1" applyAlignment="1">
      <alignment/>
    </xf>
    <xf numFmtId="201" fontId="23" fillId="0" borderId="0" xfId="0" applyFont="1" applyAlignment="1">
      <alignment/>
    </xf>
    <xf numFmtId="202" fontId="10" fillId="0" borderId="22" xfId="0" applyNumberFormat="1" applyFont="1" applyFill="1" applyBorder="1" applyAlignment="1" applyProtection="1">
      <alignment horizontal="center"/>
      <protection/>
    </xf>
    <xf numFmtId="203" fontId="12" fillId="0" borderId="22" xfId="0" applyNumberFormat="1" applyFont="1" applyFill="1" applyBorder="1" applyAlignment="1" applyProtection="1">
      <alignment horizontal="center"/>
      <protection/>
    </xf>
    <xf numFmtId="203" fontId="10" fillId="0" borderId="23" xfId="0" applyNumberFormat="1" applyFont="1" applyFill="1" applyBorder="1" applyAlignment="1" applyProtection="1">
      <alignment horizontal="center"/>
      <protection/>
    </xf>
    <xf numFmtId="201" fontId="12" fillId="34" borderId="23" xfId="0" applyNumberFormat="1" applyFont="1" applyFill="1" applyBorder="1" applyAlignment="1" applyProtection="1">
      <alignment horizontal="center"/>
      <protection/>
    </xf>
    <xf numFmtId="202" fontId="10" fillId="0" borderId="24" xfId="0" applyNumberFormat="1" applyFont="1" applyFill="1" applyBorder="1" applyAlignment="1" applyProtection="1">
      <alignment horizontal="center"/>
      <protection/>
    </xf>
    <xf numFmtId="203" fontId="12" fillId="34" borderId="24" xfId="0" applyNumberFormat="1" applyFont="1" applyFill="1" applyBorder="1" applyAlignment="1" applyProtection="1">
      <alignment horizontal="center"/>
      <protection/>
    </xf>
    <xf numFmtId="203" fontId="12" fillId="0" borderId="25" xfId="0" applyNumberFormat="1" applyFont="1" applyFill="1" applyBorder="1" applyAlignment="1" applyProtection="1">
      <alignment horizontal="center"/>
      <protection/>
    </xf>
    <xf numFmtId="203" fontId="12" fillId="0" borderId="26" xfId="0" applyNumberFormat="1" applyFont="1" applyFill="1" applyBorder="1" applyAlignment="1" applyProtection="1">
      <alignment horizontal="center"/>
      <protection/>
    </xf>
    <xf numFmtId="203" fontId="12" fillId="34" borderId="25" xfId="0" applyNumberFormat="1" applyFont="1" applyFill="1" applyBorder="1" applyAlignment="1" applyProtection="1">
      <alignment horizontal="center"/>
      <protection/>
    </xf>
    <xf numFmtId="203" fontId="10" fillId="0" borderId="27" xfId="0" applyNumberFormat="1" applyFont="1" applyFill="1" applyBorder="1" applyAlignment="1" applyProtection="1">
      <alignment horizontal="center"/>
      <protection/>
    </xf>
    <xf numFmtId="201" fontId="12" fillId="0" borderId="27" xfId="0" applyNumberFormat="1" applyFont="1" applyFill="1" applyBorder="1" applyAlignment="1" applyProtection="1">
      <alignment horizontal="center"/>
      <protection/>
    </xf>
    <xf numFmtId="202" fontId="10" fillId="0" borderId="26" xfId="0" applyNumberFormat="1" applyFont="1" applyFill="1" applyBorder="1" applyAlignment="1" applyProtection="1">
      <alignment horizontal="center"/>
      <protection/>
    </xf>
    <xf numFmtId="203" fontId="10" fillId="0" borderId="28" xfId="0" applyNumberFormat="1" applyFont="1" applyFill="1" applyBorder="1" applyAlignment="1" applyProtection="1">
      <alignment horizontal="center"/>
      <protection/>
    </xf>
    <xf numFmtId="201" fontId="12" fillId="0" borderId="28" xfId="0" applyNumberFormat="1" applyFont="1" applyFill="1" applyBorder="1" applyAlignment="1" applyProtection="1">
      <alignment horizontal="center"/>
      <protection/>
    </xf>
    <xf numFmtId="202" fontId="10" fillId="0" borderId="25" xfId="0" applyNumberFormat="1" applyFont="1" applyFill="1" applyBorder="1" applyAlignment="1" applyProtection="1">
      <alignment horizontal="center"/>
      <protection/>
    </xf>
    <xf numFmtId="201" fontId="12" fillId="34" borderId="28" xfId="0" applyNumberFormat="1" applyFont="1" applyFill="1" applyBorder="1" applyAlignment="1" applyProtection="1">
      <alignment horizontal="center"/>
      <protection/>
    </xf>
    <xf numFmtId="201" fontId="23" fillId="0" borderId="0" xfId="0" applyFont="1" applyAlignment="1" applyProtection="1">
      <alignment/>
      <protection/>
    </xf>
    <xf numFmtId="201" fontId="0" fillId="0" borderId="0" xfId="0" applyAlignment="1" applyProtection="1">
      <alignment/>
      <protection/>
    </xf>
    <xf numFmtId="201" fontId="21" fillId="0" borderId="11" xfId="0" applyFont="1" applyBorder="1" applyAlignment="1" applyProtection="1">
      <alignment horizontal="center"/>
      <protection/>
    </xf>
    <xf numFmtId="201" fontId="1" fillId="0" borderId="0" xfId="0" applyFont="1" applyBorder="1" applyAlignment="1" applyProtection="1">
      <alignment/>
      <protection/>
    </xf>
    <xf numFmtId="201" fontId="1" fillId="0" borderId="21" xfId="0" applyFont="1" applyBorder="1" applyAlignment="1" applyProtection="1">
      <alignment/>
      <protection/>
    </xf>
    <xf numFmtId="201" fontId="1" fillId="0" borderId="20" xfId="0" applyFont="1" applyBorder="1" applyAlignment="1" applyProtection="1">
      <alignment/>
      <protection/>
    </xf>
    <xf numFmtId="201" fontId="16" fillId="33" borderId="8" xfId="0" applyFont="1" applyFill="1" applyBorder="1" applyAlignment="1" applyProtection="1">
      <alignment/>
      <protection/>
    </xf>
    <xf numFmtId="10" fontId="23" fillId="35" borderId="0" xfId="0" applyNumberFormat="1" applyFont="1" applyFill="1" applyAlignment="1" applyProtection="1">
      <alignment horizontal="center"/>
      <protection locked="0"/>
    </xf>
    <xf numFmtId="201" fontId="23" fillId="35" borderId="0" xfId="0" applyFont="1" applyFill="1" applyAlignment="1" applyProtection="1">
      <alignment horizontal="center"/>
      <protection locked="0"/>
    </xf>
    <xf numFmtId="201" fontId="1" fillId="0" borderId="28" xfId="0" applyFont="1" applyBorder="1" applyAlignment="1" applyProtection="1">
      <alignment/>
      <protection/>
    </xf>
    <xf numFmtId="201" fontId="1" fillId="0" borderId="29" xfId="0" applyFont="1" applyBorder="1" applyAlignment="1" applyProtection="1">
      <alignment/>
      <protection/>
    </xf>
    <xf numFmtId="201" fontId="4" fillId="0" borderId="11" xfId="0" applyFont="1" applyBorder="1" applyAlignment="1" applyProtection="1">
      <alignment/>
      <protection/>
    </xf>
    <xf numFmtId="201" fontId="21" fillId="0" borderId="11" xfId="0" applyFont="1" applyBorder="1" applyAlignment="1" applyProtection="1">
      <alignment/>
      <protection/>
    </xf>
    <xf numFmtId="201" fontId="10" fillId="0" borderId="30" xfId="0" applyNumberFormat="1" applyFont="1" applyFill="1" applyBorder="1" applyAlignment="1" applyProtection="1">
      <alignment horizontal="center"/>
      <protection/>
    </xf>
    <xf numFmtId="201" fontId="13" fillId="0" borderId="30" xfId="0" applyNumberFormat="1" applyFont="1" applyFill="1" applyBorder="1" applyAlignment="1" applyProtection="1">
      <alignment horizontal="center"/>
      <protection/>
    </xf>
    <xf numFmtId="201" fontId="1" fillId="0" borderId="31" xfId="0" applyFont="1" applyBorder="1" applyAlignment="1" applyProtection="1">
      <alignment horizontal="center"/>
      <protection/>
    </xf>
    <xf numFmtId="201" fontId="1" fillId="0" borderId="30" xfId="0" applyFont="1" applyBorder="1" applyAlignment="1" applyProtection="1">
      <alignment horizontal="center"/>
      <protection/>
    </xf>
    <xf numFmtId="201" fontId="1" fillId="0" borderId="32" xfId="0" applyFont="1" applyBorder="1" applyAlignment="1" applyProtection="1" quotePrefix="1">
      <alignment horizontal="center"/>
      <protection/>
    </xf>
    <xf numFmtId="201" fontId="10" fillId="0" borderId="15" xfId="0" applyNumberFormat="1" applyFont="1" applyFill="1" applyBorder="1" applyAlignment="1" applyProtection="1">
      <alignment horizontal="right"/>
      <protection/>
    </xf>
    <xf numFmtId="201" fontId="10" fillId="0" borderId="20" xfId="0" applyNumberFormat="1" applyFont="1" applyFill="1" applyBorder="1" applyAlignment="1" applyProtection="1">
      <alignment horizontal="right"/>
      <protection/>
    </xf>
    <xf numFmtId="201" fontId="10" fillId="0" borderId="33" xfId="0" applyNumberFormat="1" applyFont="1" applyFill="1" applyBorder="1" applyAlignment="1" applyProtection="1">
      <alignment/>
      <protection/>
    </xf>
    <xf numFmtId="201" fontId="10" fillId="0" borderId="33" xfId="0" applyNumberFormat="1" applyFont="1" applyFill="1" applyBorder="1" applyAlignment="1" applyProtection="1">
      <alignment horizontal="right"/>
      <protection/>
    </xf>
    <xf numFmtId="201" fontId="12" fillId="0" borderId="34" xfId="0" applyNumberFormat="1" applyFont="1" applyFill="1" applyBorder="1" applyAlignment="1" applyProtection="1">
      <alignment horizontal="center"/>
      <protection/>
    </xf>
    <xf numFmtId="201" fontId="10" fillId="0" borderId="35" xfId="0" applyNumberFormat="1" applyFont="1" applyFill="1" applyBorder="1" applyAlignment="1" applyProtection="1">
      <alignment/>
      <protection/>
    </xf>
    <xf numFmtId="201" fontId="10" fillId="0" borderId="36" xfId="0" applyNumberFormat="1" applyFont="1" applyFill="1" applyBorder="1" applyAlignment="1" applyProtection="1">
      <alignment/>
      <protection/>
    </xf>
    <xf numFmtId="201" fontId="10" fillId="0" borderId="36" xfId="0" applyNumberFormat="1" applyFont="1" applyFill="1" applyBorder="1" applyAlignment="1" applyProtection="1">
      <alignment horizontal="right"/>
      <protection/>
    </xf>
    <xf numFmtId="201" fontId="12" fillId="0" borderId="37" xfId="0" applyNumberFormat="1" applyFont="1" applyFill="1" applyBorder="1" applyAlignment="1" applyProtection="1">
      <alignment horizontal="center"/>
      <protection/>
    </xf>
    <xf numFmtId="201" fontId="12" fillId="0" borderId="38" xfId="0" applyNumberFormat="1" applyFont="1" applyFill="1" applyBorder="1" applyAlignment="1" applyProtection="1">
      <alignment horizontal="center"/>
      <protection/>
    </xf>
    <xf numFmtId="201" fontId="10" fillId="0" borderId="39" xfId="0" applyNumberFormat="1" applyFont="1" applyFill="1" applyBorder="1" applyAlignment="1" applyProtection="1">
      <alignment horizontal="center"/>
      <protection/>
    </xf>
    <xf numFmtId="201" fontId="12" fillId="0" borderId="40" xfId="0" applyNumberFormat="1" applyFont="1" applyFill="1" applyBorder="1" applyAlignment="1" applyProtection="1">
      <alignment horizontal="center"/>
      <protection/>
    </xf>
    <xf numFmtId="201" fontId="12" fillId="0" borderId="41" xfId="0" applyNumberFormat="1" applyFont="1" applyFill="1" applyBorder="1" applyAlignment="1" applyProtection="1">
      <alignment horizontal="center"/>
      <protection/>
    </xf>
    <xf numFmtId="201" fontId="14" fillId="33" borderId="42" xfId="0" applyNumberFormat="1" applyFont="1" applyFill="1" applyBorder="1" applyAlignment="1" applyProtection="1">
      <alignment/>
      <protection/>
    </xf>
    <xf numFmtId="203" fontId="12" fillId="0" borderId="43" xfId="0" applyNumberFormat="1" applyFont="1" applyFill="1" applyBorder="1" applyAlignment="1" applyProtection="1">
      <alignment horizontal="center"/>
      <protection/>
    </xf>
    <xf numFmtId="203" fontId="12" fillId="34" borderId="43" xfId="0" applyNumberFormat="1" applyFont="1" applyFill="1" applyBorder="1" applyAlignment="1" applyProtection="1">
      <alignment horizontal="center"/>
      <protection/>
    </xf>
    <xf numFmtId="203" fontId="12" fillId="0" borderId="42" xfId="0" applyNumberFormat="1" applyFont="1" applyFill="1" applyBorder="1" applyAlignment="1" applyProtection="1">
      <alignment horizontal="center"/>
      <protection/>
    </xf>
    <xf numFmtId="203" fontId="12" fillId="0" borderId="43" xfId="0" applyNumberFormat="1" applyFont="1" applyFill="1" applyBorder="1" applyAlignment="1" applyProtection="1">
      <alignment horizontal="left"/>
      <protection/>
    </xf>
    <xf numFmtId="201" fontId="12" fillId="0" borderId="43" xfId="0" applyNumberFormat="1" applyFont="1" applyFill="1" applyBorder="1" applyAlignment="1" applyProtection="1">
      <alignment horizontal="center"/>
      <protection/>
    </xf>
    <xf numFmtId="204" fontId="10" fillId="0" borderId="42" xfId="0" applyNumberFormat="1" applyFont="1" applyFill="1" applyBorder="1" applyAlignment="1" applyProtection="1">
      <alignment/>
      <protection/>
    </xf>
    <xf numFmtId="203" fontId="12" fillId="0" borderId="44" xfId="0" applyNumberFormat="1" applyFont="1" applyFill="1" applyBorder="1" applyAlignment="1" applyProtection="1">
      <alignment horizontal="center"/>
      <protection/>
    </xf>
    <xf numFmtId="203" fontId="12" fillId="34" borderId="45" xfId="0" applyNumberFormat="1" applyFont="1" applyFill="1" applyBorder="1" applyAlignment="1" applyProtection="1">
      <alignment horizontal="center"/>
      <protection/>
    </xf>
    <xf numFmtId="203" fontId="12" fillId="0" borderId="46" xfId="0" applyNumberFormat="1" applyFont="1" applyFill="1" applyBorder="1" applyAlignment="1" applyProtection="1">
      <alignment horizontal="center"/>
      <protection/>
    </xf>
    <xf numFmtId="201" fontId="10" fillId="0" borderId="47" xfId="0" applyNumberFormat="1" applyFont="1" applyFill="1" applyBorder="1" applyAlignment="1" applyProtection="1">
      <alignment/>
      <protection/>
    </xf>
    <xf numFmtId="201" fontId="12" fillId="0" borderId="48" xfId="0" applyNumberFormat="1" applyFont="1" applyFill="1" applyBorder="1" applyAlignment="1" applyProtection="1">
      <alignment horizontal="center"/>
      <protection/>
    </xf>
    <xf numFmtId="201" fontId="12" fillId="0" borderId="49" xfId="0" applyNumberFormat="1" applyFont="1" applyFill="1" applyBorder="1" applyAlignment="1" applyProtection="1">
      <alignment horizontal="center"/>
      <protection/>
    </xf>
    <xf numFmtId="201" fontId="14" fillId="33" borderId="50" xfId="0" applyNumberFormat="1" applyFont="1" applyFill="1" applyBorder="1" applyAlignment="1" applyProtection="1">
      <alignment/>
      <protection/>
    </xf>
    <xf numFmtId="201" fontId="15" fillId="33" borderId="51" xfId="0" applyNumberFormat="1" applyFont="1" applyFill="1" applyBorder="1" applyAlignment="1" applyProtection="1">
      <alignment/>
      <protection/>
    </xf>
    <xf numFmtId="201" fontId="16" fillId="33" borderId="51" xfId="0" applyFont="1" applyFill="1" applyBorder="1" applyAlignment="1">
      <alignment/>
    </xf>
    <xf numFmtId="201" fontId="14" fillId="33" borderId="51" xfId="0" applyNumberFormat="1" applyFont="1" applyFill="1" applyBorder="1" applyAlignment="1" applyProtection="1">
      <alignment/>
      <protection/>
    </xf>
    <xf numFmtId="201" fontId="13" fillId="0" borderId="32" xfId="0" applyNumberFormat="1" applyFont="1" applyFill="1" applyBorder="1" applyAlignment="1" applyProtection="1">
      <alignment horizontal="center"/>
      <protection/>
    </xf>
    <xf numFmtId="201" fontId="1" fillId="0" borderId="39" xfId="0" applyFont="1" applyBorder="1" applyAlignment="1" applyProtection="1">
      <alignment horizontal="center"/>
      <protection/>
    </xf>
    <xf numFmtId="201" fontId="12" fillId="0" borderId="46" xfId="0" applyNumberFormat="1" applyFont="1" applyFill="1" applyBorder="1" applyAlignment="1" applyProtection="1">
      <alignment horizontal="center"/>
      <protection/>
    </xf>
    <xf numFmtId="201" fontId="12" fillId="0" borderId="22" xfId="0" applyNumberFormat="1" applyFont="1" applyFill="1" applyBorder="1" applyAlignment="1" applyProtection="1">
      <alignment horizontal="center"/>
      <protection/>
    </xf>
    <xf numFmtId="201" fontId="1" fillId="0" borderId="33" xfId="0" applyFont="1" applyBorder="1" applyAlignment="1" applyProtection="1">
      <alignment/>
      <protection/>
    </xf>
    <xf numFmtId="201" fontId="1" fillId="0" borderId="35" xfId="0" applyFont="1" applyBorder="1" applyAlignment="1" applyProtection="1">
      <alignment/>
      <protection/>
    </xf>
    <xf numFmtId="201" fontId="1" fillId="0" borderId="36" xfId="0" applyFont="1" applyBorder="1" applyAlignment="1" applyProtection="1">
      <alignment/>
      <protection/>
    </xf>
    <xf numFmtId="201" fontId="16" fillId="33" borderId="51" xfId="0" applyFont="1" applyFill="1" applyBorder="1" applyAlignment="1" applyProtection="1">
      <alignment/>
      <protection/>
    </xf>
    <xf numFmtId="201" fontId="21" fillId="0" borderId="52" xfId="0" applyFont="1" applyBorder="1" applyAlignment="1" applyProtection="1">
      <alignment horizontal="center"/>
      <protection/>
    </xf>
    <xf numFmtId="201" fontId="21" fillId="0" borderId="37" xfId="0" applyFont="1" applyBorder="1" applyAlignment="1" applyProtection="1">
      <alignment horizontal="center"/>
      <protection/>
    </xf>
    <xf numFmtId="201" fontId="1" fillId="0" borderId="53" xfId="0" applyFont="1" applyBorder="1" applyAlignment="1" applyProtection="1" quotePrefix="1">
      <alignment horizontal="center"/>
      <protection/>
    </xf>
    <xf numFmtId="201" fontId="1" fillId="0" borderId="54" xfId="0" applyFont="1" applyBorder="1" applyAlignment="1" applyProtection="1">
      <alignment horizontal="center"/>
      <protection/>
    </xf>
    <xf numFmtId="201" fontId="1" fillId="0" borderId="34" xfId="0" applyFont="1" applyBorder="1" applyAlignment="1" applyProtection="1">
      <alignment horizontal="center"/>
      <protection/>
    </xf>
    <xf numFmtId="201" fontId="21" fillId="0" borderId="19" xfId="0" applyFont="1" applyBorder="1" applyAlignment="1" applyProtection="1">
      <alignment horizontal="center"/>
      <protection/>
    </xf>
    <xf numFmtId="201" fontId="1" fillId="0" borderId="0" xfId="0" applyFont="1" applyBorder="1" applyAlignment="1" applyProtection="1">
      <alignment horizontal="right"/>
      <protection/>
    </xf>
    <xf numFmtId="201" fontId="1" fillId="0" borderId="36" xfId="0" applyFont="1" applyBorder="1" applyAlignment="1" applyProtection="1">
      <alignment horizontal="right"/>
      <protection/>
    </xf>
    <xf numFmtId="201" fontId="1" fillId="0" borderId="20" xfId="0" applyFont="1" applyBorder="1" applyAlignment="1" applyProtection="1">
      <alignment horizontal="right"/>
      <protection/>
    </xf>
    <xf numFmtId="201" fontId="1" fillId="0" borderId="33" xfId="0" applyFont="1" applyBorder="1" applyAlignment="1" applyProtection="1">
      <alignment horizontal="right"/>
      <protection/>
    </xf>
    <xf numFmtId="201" fontId="1" fillId="0" borderId="29" xfId="0" applyFont="1" applyBorder="1" applyAlignment="1" applyProtection="1">
      <alignment horizontal="right"/>
      <protection/>
    </xf>
    <xf numFmtId="201" fontId="26" fillId="0" borderId="0" xfId="0" applyFont="1" applyAlignment="1">
      <alignment vertical="center"/>
    </xf>
    <xf numFmtId="201" fontId="26" fillId="0" borderId="0" xfId="0" applyFont="1" applyAlignment="1" applyProtection="1">
      <alignment horizontal="left" vertical="center"/>
      <protection/>
    </xf>
    <xf numFmtId="201" fontId="25" fillId="0" borderId="0" xfId="0" applyNumberFormat="1" applyFont="1" applyFill="1" applyBorder="1" applyAlignment="1" applyProtection="1">
      <alignment vertical="center"/>
      <protection/>
    </xf>
    <xf numFmtId="201" fontId="4" fillId="0" borderId="0" xfId="0" applyFont="1" applyAlignment="1">
      <alignment vertical="center"/>
    </xf>
    <xf numFmtId="201" fontId="13" fillId="0" borderId="0" xfId="0" applyNumberFormat="1" applyFont="1" applyFill="1" applyAlignment="1" applyProtection="1">
      <alignment vertical="center"/>
      <protection/>
    </xf>
    <xf numFmtId="201" fontId="18" fillId="0" borderId="0" xfId="0" applyNumberFormat="1" applyFont="1" applyFill="1" applyBorder="1" applyAlignment="1" applyProtection="1">
      <alignment vertical="center"/>
      <protection/>
    </xf>
    <xf numFmtId="201" fontId="4" fillId="0" borderId="0" xfId="0" applyNumberFormat="1" applyFont="1" applyBorder="1" applyAlignment="1" applyProtection="1">
      <alignment vertical="center"/>
      <protection/>
    </xf>
    <xf numFmtId="201" fontId="6" fillId="0" borderId="0" xfId="0" applyNumberFormat="1" applyFont="1" applyFill="1" applyAlignment="1" applyProtection="1">
      <alignment vertical="center"/>
      <protection/>
    </xf>
    <xf numFmtId="201" fontId="0" fillId="0" borderId="0" xfId="0" applyAlignment="1">
      <alignment vertical="center"/>
    </xf>
    <xf numFmtId="201" fontId="25" fillId="0" borderId="36" xfId="0" applyNumberFormat="1" applyFont="1" applyFill="1" applyBorder="1" applyAlignment="1" applyProtection="1">
      <alignment vertical="center"/>
      <protection/>
    </xf>
    <xf numFmtId="201" fontId="18" fillId="0" borderId="36" xfId="0" applyFont="1" applyFill="1" applyBorder="1" applyAlignment="1">
      <alignment vertical="center"/>
    </xf>
    <xf numFmtId="201" fontId="18" fillId="0" borderId="36" xfId="0" applyNumberFormat="1" applyFont="1" applyFill="1" applyBorder="1" applyAlignment="1" applyProtection="1">
      <alignment vertical="center"/>
      <protection/>
    </xf>
    <xf numFmtId="201" fontId="24" fillId="0" borderId="36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Alignment="1" applyProtection="1">
      <alignment vertical="center"/>
      <protection/>
    </xf>
    <xf numFmtId="202" fontId="10" fillId="0" borderId="16" xfId="0" applyNumberFormat="1" applyFont="1" applyFill="1" applyBorder="1" applyAlignment="1" applyProtection="1">
      <alignment horizontal="center"/>
      <protection/>
    </xf>
    <xf numFmtId="202" fontId="10" fillId="0" borderId="12" xfId="0" applyNumberFormat="1" applyFont="1" applyFill="1" applyBorder="1" applyAlignment="1" applyProtection="1">
      <alignment horizontal="center"/>
      <protection/>
    </xf>
    <xf numFmtId="202" fontId="10" fillId="0" borderId="13" xfId="0" applyNumberFormat="1" applyFont="1" applyFill="1" applyBorder="1" applyAlignment="1" applyProtection="1">
      <alignment horizontal="center"/>
      <protection/>
    </xf>
    <xf numFmtId="202" fontId="10" fillId="0" borderId="55" xfId="0" applyNumberFormat="1" applyFont="1" applyFill="1" applyBorder="1" applyAlignment="1" applyProtection="1">
      <alignment horizontal="center"/>
      <protection/>
    </xf>
    <xf numFmtId="201" fontId="10" fillId="0" borderId="0" xfId="0" applyNumberFormat="1" applyFont="1" applyFill="1" applyBorder="1" applyAlignment="1" applyProtection="1">
      <alignment/>
      <protection/>
    </xf>
    <xf numFmtId="201" fontId="4" fillId="0" borderId="0" xfId="0" applyFont="1" applyBorder="1" applyAlignment="1">
      <alignment/>
    </xf>
    <xf numFmtId="201" fontId="4" fillId="0" borderId="0" xfId="0" applyFont="1" applyBorder="1" applyAlignment="1" applyProtection="1">
      <alignment vertical="center"/>
      <protection/>
    </xf>
    <xf numFmtId="201" fontId="4" fillId="0" borderId="0" xfId="0" applyFont="1" applyBorder="1" applyAlignment="1">
      <alignment vertical="center"/>
    </xf>
    <xf numFmtId="201" fontId="22" fillId="0" borderId="36" xfId="0" applyFont="1" applyBorder="1" applyAlignment="1" applyProtection="1">
      <alignment horizontal="right"/>
      <protection/>
    </xf>
    <xf numFmtId="201" fontId="13" fillId="0" borderId="47" xfId="0" applyNumberFormat="1" applyFont="1" applyFill="1" applyBorder="1" applyAlignment="1" applyProtection="1">
      <alignment horizontal="right"/>
      <protection/>
    </xf>
    <xf numFmtId="1" fontId="10" fillId="0" borderId="42" xfId="0" applyNumberFormat="1" applyFont="1" applyFill="1" applyBorder="1" applyAlignment="1" applyProtection="1">
      <alignment horizontal="center"/>
      <protection/>
    </xf>
    <xf numFmtId="1" fontId="10" fillId="0" borderId="17" xfId="0" applyNumberFormat="1" applyFont="1" applyFill="1" applyBorder="1" applyAlignment="1" applyProtection="1">
      <alignment horizontal="center"/>
      <protection/>
    </xf>
    <xf numFmtId="1" fontId="10" fillId="0" borderId="56" xfId="0" applyNumberFormat="1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center"/>
      <protection/>
    </xf>
    <xf numFmtId="201" fontId="26" fillId="0" borderId="0" xfId="0" applyNumberFormat="1" applyFont="1" applyBorder="1" applyAlignment="1" applyProtection="1">
      <alignment vertical="center"/>
      <protection/>
    </xf>
    <xf numFmtId="201" fontId="10" fillId="0" borderId="55" xfId="0" applyNumberFormat="1" applyFont="1" applyFill="1" applyBorder="1" applyAlignment="1" applyProtection="1">
      <alignment horizontal="center"/>
      <protection/>
    </xf>
    <xf numFmtId="201" fontId="10" fillId="0" borderId="23" xfId="0" applyNumberFormat="1" applyFont="1" applyFill="1" applyBorder="1" applyAlignment="1" applyProtection="1">
      <alignment horizontal="center"/>
      <protection/>
    </xf>
    <xf numFmtId="203" fontId="12" fillId="34" borderId="57" xfId="0" applyNumberFormat="1" applyFont="1" applyFill="1" applyBorder="1" applyAlignment="1" applyProtection="1">
      <alignment horizontal="center"/>
      <protection/>
    </xf>
    <xf numFmtId="201" fontId="12" fillId="0" borderId="58" xfId="0" applyNumberFormat="1" applyFont="1" applyFill="1" applyBorder="1" applyAlignment="1" applyProtection="1">
      <alignment horizontal="center"/>
      <protection/>
    </xf>
    <xf numFmtId="1" fontId="10" fillId="0" borderId="59" xfId="0" applyNumberFormat="1" applyFont="1" applyFill="1" applyBorder="1" applyAlignment="1" applyProtection="1">
      <alignment horizontal="center"/>
      <protection/>
    </xf>
    <xf numFmtId="201" fontId="15" fillId="33" borderId="59" xfId="0" applyNumberFormat="1" applyFont="1" applyFill="1" applyBorder="1" applyAlignment="1" applyProtection="1">
      <alignment/>
      <protection/>
    </xf>
    <xf numFmtId="203" fontId="12" fillId="34" borderId="60" xfId="0" applyNumberFormat="1" applyFont="1" applyFill="1" applyBorder="1" applyAlignment="1" applyProtection="1">
      <alignment horizontal="center"/>
      <protection/>
    </xf>
    <xf numFmtId="203" fontId="12" fillId="0" borderId="59" xfId="0" applyNumberFormat="1" applyFont="1" applyFill="1" applyBorder="1" applyAlignment="1" applyProtection="1">
      <alignment horizontal="center"/>
      <protection/>
    </xf>
    <xf numFmtId="201" fontId="15" fillId="33" borderId="61" xfId="0" applyNumberFormat="1" applyFont="1" applyFill="1" applyBorder="1" applyAlignment="1" applyProtection="1">
      <alignment/>
      <protection/>
    </xf>
    <xf numFmtId="203" fontId="12" fillId="34" borderId="58" xfId="0" applyNumberFormat="1" applyFont="1" applyFill="1" applyBorder="1" applyAlignment="1" applyProtection="1">
      <alignment horizontal="center"/>
      <protection/>
    </xf>
    <xf numFmtId="201" fontId="12" fillId="0" borderId="62" xfId="0" applyNumberFormat="1" applyFont="1" applyFill="1" applyBorder="1" applyAlignment="1" applyProtection="1">
      <alignment horizontal="center"/>
      <protection/>
    </xf>
    <xf numFmtId="201" fontId="12" fillId="0" borderId="63" xfId="0" applyNumberFormat="1" applyFont="1" applyFill="1" applyBorder="1" applyAlignment="1" applyProtection="1">
      <alignment horizontal="center"/>
      <protection/>
    </xf>
    <xf numFmtId="1" fontId="10" fillId="0" borderId="64" xfId="0" applyNumberFormat="1" applyFont="1" applyFill="1" applyBorder="1" applyAlignment="1" applyProtection="1">
      <alignment horizontal="center"/>
      <protection/>
    </xf>
    <xf numFmtId="201" fontId="15" fillId="33" borderId="65" xfId="0" applyNumberFormat="1" applyFont="1" applyFill="1" applyBorder="1" applyAlignment="1" applyProtection="1">
      <alignment/>
      <protection/>
    </xf>
    <xf numFmtId="203" fontId="12" fillId="0" borderId="66" xfId="0" applyNumberFormat="1" applyFont="1" applyFill="1" applyBorder="1" applyAlignment="1" applyProtection="1">
      <alignment horizontal="center"/>
      <protection/>
    </xf>
    <xf numFmtId="203" fontId="12" fillId="34" borderId="66" xfId="0" applyNumberFormat="1" applyFont="1" applyFill="1" applyBorder="1" applyAlignment="1" applyProtection="1">
      <alignment horizontal="center"/>
      <protection/>
    </xf>
    <xf numFmtId="203" fontId="12" fillId="0" borderId="64" xfId="0" applyNumberFormat="1" applyFont="1" applyFill="1" applyBorder="1" applyAlignment="1" applyProtection="1">
      <alignment horizontal="center"/>
      <protection/>
    </xf>
    <xf numFmtId="203" fontId="17" fillId="0" borderId="64" xfId="0" applyNumberFormat="1" applyFont="1" applyFill="1" applyBorder="1" applyAlignment="1" applyProtection="1">
      <alignment horizontal="center"/>
      <protection/>
    </xf>
    <xf numFmtId="203" fontId="17" fillId="34" borderId="66" xfId="0" applyNumberFormat="1" applyFont="1" applyFill="1" applyBorder="1" applyAlignment="1" applyProtection="1">
      <alignment horizontal="center"/>
      <protection/>
    </xf>
    <xf numFmtId="203" fontId="28" fillId="0" borderId="65" xfId="0" applyNumberFormat="1" applyFont="1" applyFill="1" applyBorder="1" applyAlignment="1" applyProtection="1">
      <alignment horizontal="right"/>
      <protection/>
    </xf>
    <xf numFmtId="203" fontId="17" fillId="0" borderId="66" xfId="0" applyNumberFormat="1" applyFont="1" applyFill="1" applyBorder="1" applyAlignment="1" applyProtection="1">
      <alignment horizontal="center"/>
      <protection/>
    </xf>
    <xf numFmtId="203" fontId="28" fillId="0" borderId="67" xfId="0" applyNumberFormat="1" applyFont="1" applyFill="1" applyBorder="1" applyAlignment="1" applyProtection="1">
      <alignment horizontal="right"/>
      <protection/>
    </xf>
    <xf numFmtId="201" fontId="12" fillId="0" borderId="68" xfId="0" applyNumberFormat="1" applyFont="1" applyFill="1" applyBorder="1" applyAlignment="1" applyProtection="1">
      <alignment horizontal="center"/>
      <protection/>
    </xf>
    <xf numFmtId="201" fontId="15" fillId="33" borderId="69" xfId="0" applyNumberFormat="1" applyFont="1" applyFill="1" applyBorder="1" applyAlignment="1" applyProtection="1">
      <alignment/>
      <protection/>
    </xf>
    <xf numFmtId="203" fontId="12" fillId="0" borderId="63" xfId="0" applyNumberFormat="1" applyFont="1" applyFill="1" applyBorder="1" applyAlignment="1" applyProtection="1">
      <alignment horizontal="center"/>
      <protection/>
    </xf>
    <xf numFmtId="203" fontId="12" fillId="34" borderId="62" xfId="0" applyNumberFormat="1" applyFont="1" applyFill="1" applyBorder="1" applyAlignment="1" applyProtection="1">
      <alignment horizontal="center"/>
      <protection/>
    </xf>
    <xf numFmtId="201" fontId="6" fillId="0" borderId="46" xfId="0" applyNumberFormat="1" applyFont="1" applyFill="1" applyBorder="1" applyAlignment="1" applyProtection="1">
      <alignment horizontal="center"/>
      <protection/>
    </xf>
    <xf numFmtId="202" fontId="6" fillId="0" borderId="46" xfId="0" applyNumberFormat="1" applyFont="1" applyFill="1" applyBorder="1" applyAlignment="1" applyProtection="1">
      <alignment horizontal="center"/>
      <protection/>
    </xf>
    <xf numFmtId="201" fontId="12" fillId="0" borderId="70" xfId="0" applyNumberFormat="1" applyFont="1" applyFill="1" applyBorder="1" applyAlignment="1" applyProtection="1">
      <alignment horizontal="center"/>
      <protection/>
    </xf>
    <xf numFmtId="204" fontId="6" fillId="0" borderId="46" xfId="0" applyNumberFormat="1" applyFont="1" applyFill="1" applyBorder="1" applyAlignment="1" applyProtection="1">
      <alignment/>
      <protection/>
    </xf>
    <xf numFmtId="1" fontId="10" fillId="0" borderId="65" xfId="0" applyNumberFormat="1" applyFont="1" applyFill="1" applyBorder="1" applyAlignment="1" applyProtection="1">
      <alignment horizontal="center"/>
      <protection/>
    </xf>
    <xf numFmtId="201" fontId="6" fillId="0" borderId="46" xfId="0" applyNumberFormat="1" applyFont="1" applyFill="1" applyBorder="1" applyAlignment="1" applyProtection="1">
      <alignment/>
      <protection/>
    </xf>
    <xf numFmtId="203" fontId="6" fillId="0" borderId="46" xfId="0" applyNumberFormat="1" applyFont="1" applyFill="1" applyBorder="1" applyAlignment="1" applyProtection="1">
      <alignment horizontal="center"/>
      <protection/>
    </xf>
    <xf numFmtId="203" fontId="12" fillId="0" borderId="67" xfId="0" applyNumberFormat="1" applyFont="1" applyFill="1" applyBorder="1" applyAlignment="1" applyProtection="1">
      <alignment horizontal="center"/>
      <protection/>
    </xf>
    <xf numFmtId="203" fontId="6" fillId="0" borderId="46" xfId="0" applyNumberFormat="1" applyFont="1" applyFill="1" applyBorder="1" applyAlignment="1" applyProtection="1">
      <alignment/>
      <protection/>
    </xf>
    <xf numFmtId="203" fontId="12" fillId="34" borderId="67" xfId="0" applyNumberFormat="1" applyFont="1" applyFill="1" applyBorder="1" applyAlignment="1" applyProtection="1">
      <alignment horizontal="center"/>
      <protection/>
    </xf>
    <xf numFmtId="203" fontId="12" fillId="0" borderId="65" xfId="0" applyNumberFormat="1" applyFont="1" applyFill="1" applyBorder="1" applyAlignment="1" applyProtection="1">
      <alignment horizontal="center"/>
      <protection/>
    </xf>
    <xf numFmtId="203" fontId="17" fillId="0" borderId="65" xfId="0" applyNumberFormat="1" applyFont="1" applyFill="1" applyBorder="1" applyAlignment="1" applyProtection="1">
      <alignment horizontal="center"/>
      <protection/>
    </xf>
    <xf numFmtId="203" fontId="17" fillId="34" borderId="67" xfId="0" applyNumberFormat="1" applyFont="1" applyFill="1" applyBorder="1" applyAlignment="1" applyProtection="1">
      <alignment horizontal="center"/>
      <protection/>
    </xf>
    <xf numFmtId="203" fontId="17" fillId="0" borderId="67" xfId="0" applyNumberFormat="1" applyFont="1" applyFill="1" applyBorder="1" applyAlignment="1" applyProtection="1">
      <alignment horizontal="center"/>
      <protection/>
    </xf>
    <xf numFmtId="203" fontId="17" fillId="36" borderId="67" xfId="0" applyNumberFormat="1" applyFont="1" applyFill="1" applyBorder="1" applyAlignment="1" applyProtection="1">
      <alignment horizontal="center"/>
      <protection/>
    </xf>
    <xf numFmtId="201" fontId="5" fillId="0" borderId="46" xfId="0" applyNumberFormat="1" applyFont="1" applyFill="1" applyBorder="1" applyAlignment="1" applyProtection="1">
      <alignment/>
      <protection/>
    </xf>
    <xf numFmtId="203" fontId="12" fillId="0" borderId="71" xfId="0" applyNumberFormat="1" applyFont="1" applyFill="1" applyBorder="1" applyAlignment="1" applyProtection="1">
      <alignment horizontal="center"/>
      <protection/>
    </xf>
    <xf numFmtId="203" fontId="12" fillId="34" borderId="70" xfId="0" applyNumberFormat="1" applyFont="1" applyFill="1" applyBorder="1" applyAlignment="1" applyProtection="1">
      <alignment horizontal="center"/>
      <protection/>
    </xf>
    <xf numFmtId="201" fontId="10" fillId="37" borderId="72" xfId="0" applyNumberFormat="1" applyFont="1" applyFill="1" applyBorder="1" applyAlignment="1" applyProtection="1">
      <alignment horizontal="center"/>
      <protection locked="0"/>
    </xf>
    <xf numFmtId="201" fontId="12" fillId="37" borderId="71" xfId="0" applyNumberFormat="1" applyFont="1" applyFill="1" applyBorder="1" applyAlignment="1" applyProtection="1">
      <alignment horizontal="center"/>
      <protection locked="0"/>
    </xf>
    <xf numFmtId="201" fontId="12" fillId="37" borderId="73" xfId="0" applyNumberFormat="1" applyFont="1" applyFill="1" applyBorder="1" applyAlignment="1" applyProtection="1">
      <alignment horizontal="center"/>
      <protection locked="0"/>
    </xf>
    <xf numFmtId="1" fontId="10" fillId="0" borderId="63" xfId="0" applyNumberFormat="1" applyFont="1" applyFill="1" applyBorder="1" applyAlignment="1" applyProtection="1">
      <alignment horizontal="center"/>
      <protection/>
    </xf>
    <xf numFmtId="1" fontId="10" fillId="0" borderId="71" xfId="0" applyNumberFormat="1" applyFont="1" applyFill="1" applyBorder="1" applyAlignment="1" applyProtection="1">
      <alignment horizontal="center"/>
      <protection/>
    </xf>
    <xf numFmtId="201" fontId="12" fillId="0" borderId="74" xfId="0" applyNumberFormat="1" applyFont="1" applyFill="1" applyBorder="1" applyAlignment="1" applyProtection="1">
      <alignment horizontal="center"/>
      <protection/>
    </xf>
    <xf numFmtId="201" fontId="6" fillId="0" borderId="48" xfId="0" applyNumberFormat="1" applyFont="1" applyFill="1" applyBorder="1" applyAlignment="1" applyProtection="1">
      <alignment horizontal="center"/>
      <protection/>
    </xf>
    <xf numFmtId="201" fontId="18" fillId="0" borderId="41" xfId="0" applyNumberFormat="1" applyFont="1" applyFill="1" applyBorder="1" applyAlignment="1" applyProtection="1">
      <alignment vertical="center"/>
      <protection/>
    </xf>
    <xf numFmtId="201" fontId="25" fillId="0" borderId="72" xfId="0" applyNumberFormat="1" applyFont="1" applyFill="1" applyBorder="1" applyAlignment="1" applyProtection="1">
      <alignment vertical="center"/>
      <protection/>
    </xf>
    <xf numFmtId="201" fontId="25" fillId="0" borderId="46" xfId="0" applyNumberFormat="1" applyFont="1" applyFill="1" applyBorder="1" applyAlignment="1" applyProtection="1">
      <alignment vertical="center"/>
      <protection/>
    </xf>
    <xf numFmtId="201" fontId="25" fillId="0" borderId="71" xfId="0" applyNumberFormat="1" applyFont="1" applyFill="1" applyBorder="1" applyAlignment="1" applyProtection="1">
      <alignment vertical="center"/>
      <protection/>
    </xf>
    <xf numFmtId="201" fontId="25" fillId="0" borderId="75" xfId="0" applyNumberFormat="1" applyFont="1" applyFill="1" applyBorder="1" applyAlignment="1" applyProtection="1">
      <alignment vertical="center"/>
      <protection/>
    </xf>
    <xf numFmtId="201" fontId="25" fillId="0" borderId="33" xfId="0" applyNumberFormat="1" applyFont="1" applyFill="1" applyBorder="1" applyAlignment="1" applyProtection="1">
      <alignment vertical="center"/>
      <protection/>
    </xf>
    <xf numFmtId="201" fontId="4" fillId="0" borderId="33" xfId="0" applyNumberFormat="1" applyFont="1" applyBorder="1" applyAlignment="1" applyProtection="1">
      <alignment vertical="center"/>
      <protection/>
    </xf>
    <xf numFmtId="201" fontId="4" fillId="0" borderId="33" xfId="0" applyFont="1" applyBorder="1" applyAlignment="1">
      <alignment vertical="center"/>
    </xf>
    <xf numFmtId="201" fontId="18" fillId="0" borderId="33" xfId="0" applyNumberFormat="1" applyFont="1" applyFill="1" applyBorder="1" applyAlignment="1" applyProtection="1">
      <alignment vertical="center"/>
      <protection/>
    </xf>
    <xf numFmtId="201" fontId="18" fillId="0" borderId="76" xfId="0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Border="1" applyAlignment="1" applyProtection="1">
      <alignment horizontal="right"/>
      <protection/>
    </xf>
    <xf numFmtId="201" fontId="10" fillId="0" borderId="46" xfId="0" applyNumberFormat="1" applyFont="1" applyFill="1" applyBorder="1" applyAlignment="1" applyProtection="1">
      <alignment horizontal="center"/>
      <protection/>
    </xf>
    <xf numFmtId="201" fontId="10" fillId="0" borderId="22" xfId="0" applyNumberFormat="1" applyFont="1" applyFill="1" applyBorder="1" applyAlignment="1" applyProtection="1">
      <alignment horizontal="center"/>
      <protection/>
    </xf>
    <xf numFmtId="201" fontId="10" fillId="0" borderId="63" xfId="0" applyNumberFormat="1" applyFont="1" applyFill="1" applyBorder="1" applyAlignment="1" applyProtection="1">
      <alignment horizontal="center"/>
      <protection/>
    </xf>
    <xf numFmtId="201" fontId="9" fillId="0" borderId="77" xfId="0" applyNumberFormat="1" applyFont="1" applyFill="1" applyBorder="1" applyAlignment="1" applyProtection="1">
      <alignment/>
      <protection/>
    </xf>
    <xf numFmtId="201" fontId="10" fillId="0" borderId="78" xfId="0" applyNumberFormat="1" applyFont="1" applyFill="1" applyBorder="1" applyAlignment="1" applyProtection="1">
      <alignment/>
      <protection/>
    </xf>
    <xf numFmtId="201" fontId="0" fillId="0" borderId="78" xfId="0" applyBorder="1" applyAlignment="1">
      <alignment/>
    </xf>
    <xf numFmtId="201" fontId="9" fillId="0" borderId="78" xfId="0" applyNumberFormat="1" applyFont="1" applyFill="1" applyBorder="1" applyAlignment="1" applyProtection="1">
      <alignment/>
      <protection/>
    </xf>
    <xf numFmtId="201" fontId="10" fillId="0" borderId="79" xfId="0" applyNumberFormat="1" applyFont="1" applyFill="1" applyBorder="1" applyAlignment="1" applyProtection="1">
      <alignment/>
      <protection/>
    </xf>
    <xf numFmtId="201" fontId="21" fillId="0" borderId="0" xfId="0" applyFont="1" applyBorder="1" applyAlignment="1" applyProtection="1">
      <alignment horizontal="right"/>
      <protection/>
    </xf>
    <xf numFmtId="201" fontId="19" fillId="0" borderId="77" xfId="0" applyFont="1" applyBorder="1" applyAlignment="1" applyProtection="1">
      <alignment/>
      <protection/>
    </xf>
    <xf numFmtId="201" fontId="4" fillId="0" borderId="33" xfId="0" applyFont="1" applyBorder="1" applyAlignment="1" applyProtection="1">
      <alignment vertical="center"/>
      <protection/>
    </xf>
    <xf numFmtId="201" fontId="26" fillId="0" borderId="33" xfId="0" applyFont="1" applyBorder="1" applyAlignment="1" applyProtection="1">
      <alignment vertical="center"/>
      <protection/>
    </xf>
    <xf numFmtId="201" fontId="4" fillId="0" borderId="78" xfId="0" applyFont="1" applyBorder="1" applyAlignment="1">
      <alignment/>
    </xf>
    <xf numFmtId="201" fontId="4" fillId="0" borderId="36" xfId="0" applyFont="1" applyBorder="1" applyAlignment="1">
      <alignment/>
    </xf>
    <xf numFmtId="201" fontId="26" fillId="0" borderId="75" xfId="0" applyFont="1" applyBorder="1" applyAlignment="1">
      <alignment vertical="center"/>
    </xf>
    <xf numFmtId="201" fontId="4" fillId="0" borderId="33" xfId="0" applyFont="1" applyBorder="1" applyAlignment="1">
      <alignment/>
    </xf>
    <xf numFmtId="201" fontId="25" fillId="0" borderId="76" xfId="0" applyNumberFormat="1" applyFont="1" applyFill="1" applyBorder="1" applyAlignment="1" applyProtection="1">
      <alignment vertical="center"/>
      <protection/>
    </xf>
    <xf numFmtId="201" fontId="27" fillId="0" borderId="77" xfId="0" applyFont="1" applyBorder="1" applyAlignment="1" applyProtection="1">
      <alignment/>
      <protection/>
    </xf>
    <xf numFmtId="201" fontId="4" fillId="0" borderId="41" xfId="0" applyFont="1" applyBorder="1" applyAlignment="1" applyProtection="1">
      <alignment vertical="center"/>
      <protection/>
    </xf>
    <xf numFmtId="201" fontId="26" fillId="0" borderId="46" xfId="0" applyFont="1" applyBorder="1" applyAlignment="1" applyProtection="1">
      <alignment vertical="center"/>
      <protection/>
    </xf>
    <xf numFmtId="201" fontId="26" fillId="0" borderId="75" xfId="0" applyFont="1" applyBorder="1" applyAlignment="1" applyProtection="1">
      <alignment vertical="center"/>
      <protection/>
    </xf>
    <xf numFmtId="201" fontId="4" fillId="0" borderId="41" xfId="0" applyFont="1" applyBorder="1" applyAlignment="1">
      <alignment/>
    </xf>
    <xf numFmtId="201" fontId="4" fillId="0" borderId="46" xfId="0" applyFont="1" applyBorder="1" applyAlignment="1">
      <alignment/>
    </xf>
    <xf numFmtId="203" fontId="12" fillId="0" borderId="80" xfId="0" applyNumberFormat="1" applyFont="1" applyFill="1" applyBorder="1" applyAlignment="1" applyProtection="1">
      <alignment horizontal="center"/>
      <protection/>
    </xf>
    <xf numFmtId="203" fontId="12" fillId="34" borderId="81" xfId="0" applyNumberFormat="1" applyFont="1" applyFill="1" applyBorder="1" applyAlignment="1" applyProtection="1">
      <alignment horizontal="center"/>
      <protection/>
    </xf>
    <xf numFmtId="203" fontId="12" fillId="0" borderId="81" xfId="0" applyNumberFormat="1" applyFont="1" applyFill="1" applyBorder="1" applyAlignment="1" applyProtection="1">
      <alignment horizontal="center"/>
      <protection/>
    </xf>
    <xf numFmtId="203" fontId="12" fillId="34" borderId="82" xfId="0" applyNumberFormat="1" applyFont="1" applyFill="1" applyBorder="1" applyAlignment="1" applyProtection="1">
      <alignment horizontal="center"/>
      <protection/>
    </xf>
    <xf numFmtId="204" fontId="10" fillId="0" borderId="65" xfId="0" applyNumberFormat="1" applyFont="1" applyFill="1" applyBorder="1" applyAlignment="1" applyProtection="1">
      <alignment/>
      <protection/>
    </xf>
    <xf numFmtId="201" fontId="10" fillId="38" borderId="72" xfId="0" applyNumberFormat="1" applyFont="1" applyFill="1" applyBorder="1" applyAlignment="1" applyProtection="1">
      <alignment horizontal="center"/>
      <protection/>
    </xf>
    <xf numFmtId="201" fontId="12" fillId="38" borderId="71" xfId="0" applyNumberFormat="1" applyFont="1" applyFill="1" applyBorder="1" applyAlignment="1" applyProtection="1">
      <alignment horizontal="center"/>
      <protection/>
    </xf>
    <xf numFmtId="203" fontId="12" fillId="38" borderId="81" xfId="0" applyNumberFormat="1" applyFont="1" applyFill="1" applyBorder="1" applyAlignment="1" applyProtection="1">
      <alignment horizontal="center"/>
      <protection/>
    </xf>
    <xf numFmtId="201" fontId="10" fillId="37" borderId="83" xfId="0" applyNumberFormat="1" applyFont="1" applyFill="1" applyBorder="1" applyAlignment="1" applyProtection="1">
      <alignment horizontal="center"/>
      <protection locked="0"/>
    </xf>
    <xf numFmtId="201" fontId="12" fillId="37" borderId="84" xfId="0" applyNumberFormat="1" applyFont="1" applyFill="1" applyBorder="1" applyAlignment="1" applyProtection="1">
      <alignment horizontal="center"/>
      <protection locked="0"/>
    </xf>
    <xf numFmtId="203" fontId="12" fillId="0" borderId="85" xfId="0" applyNumberFormat="1" applyFont="1" applyFill="1" applyBorder="1" applyAlignment="1" applyProtection="1">
      <alignment horizontal="center"/>
      <protection/>
    </xf>
    <xf numFmtId="203" fontId="12" fillId="34" borderId="86" xfId="0" applyNumberFormat="1" applyFont="1" applyFill="1" applyBorder="1" applyAlignment="1" applyProtection="1">
      <alignment horizontal="center"/>
      <protection/>
    </xf>
    <xf numFmtId="203" fontId="12" fillId="0" borderId="86" xfId="0" applyNumberFormat="1" applyFont="1" applyFill="1" applyBorder="1" applyAlignment="1" applyProtection="1">
      <alignment horizontal="center"/>
      <protection/>
    </xf>
    <xf numFmtId="203" fontId="12" fillId="34" borderId="87" xfId="0" applyNumberFormat="1" applyFont="1" applyFill="1" applyBorder="1" applyAlignment="1" applyProtection="1">
      <alignment horizontal="center"/>
      <protection/>
    </xf>
    <xf numFmtId="204" fontId="10" fillId="0" borderId="59" xfId="0" applyNumberFormat="1" applyFont="1" applyFill="1" applyBorder="1" applyAlignment="1" applyProtection="1">
      <alignment/>
      <protection/>
    </xf>
    <xf numFmtId="201" fontId="12" fillId="38" borderId="73" xfId="0" applyNumberFormat="1" applyFont="1" applyFill="1" applyBorder="1" applyAlignment="1" applyProtection="1">
      <alignment horizontal="center"/>
      <protection/>
    </xf>
    <xf numFmtId="201" fontId="12" fillId="37" borderId="88" xfId="0" applyNumberFormat="1" applyFont="1" applyFill="1" applyBorder="1" applyAlignment="1" applyProtection="1">
      <alignment horizontal="center"/>
      <protection locked="0"/>
    </xf>
    <xf numFmtId="203" fontId="28" fillId="0" borderId="22" xfId="0" applyNumberFormat="1" applyFont="1" applyFill="1" applyBorder="1" applyAlignment="1" applyProtection="1">
      <alignment horizontal="center"/>
      <protection/>
    </xf>
    <xf numFmtId="203" fontId="28" fillId="34" borderId="14" xfId="0" applyNumberFormat="1" applyFont="1" applyFill="1" applyBorder="1" applyAlignment="1" applyProtection="1">
      <alignment horizontal="center"/>
      <protection/>
    </xf>
    <xf numFmtId="203" fontId="28" fillId="0" borderId="25" xfId="0" applyNumberFormat="1" applyFont="1" applyFill="1" applyBorder="1" applyAlignment="1" applyProtection="1">
      <alignment horizontal="center"/>
      <protection/>
    </xf>
    <xf numFmtId="203" fontId="28" fillId="0" borderId="81" xfId="0" applyNumberFormat="1" applyFont="1" applyFill="1" applyBorder="1" applyAlignment="1" applyProtection="1">
      <alignment horizontal="center"/>
      <protection/>
    </xf>
    <xf numFmtId="203" fontId="28" fillId="34" borderId="24" xfId="0" applyNumberFormat="1" applyFont="1" applyFill="1" applyBorder="1" applyAlignment="1" applyProtection="1">
      <alignment horizontal="center"/>
      <protection/>
    </xf>
    <xf numFmtId="203" fontId="28" fillId="34" borderId="82" xfId="0" applyNumberFormat="1" applyFont="1" applyFill="1" applyBorder="1" applyAlignment="1" applyProtection="1">
      <alignment horizontal="center"/>
      <protection/>
    </xf>
    <xf numFmtId="203" fontId="28" fillId="0" borderId="71" xfId="0" applyNumberFormat="1" applyFont="1" applyFill="1" applyBorder="1" applyAlignment="1" applyProtection="1">
      <alignment horizontal="center"/>
      <protection/>
    </xf>
    <xf numFmtId="203" fontId="28" fillId="34" borderId="67" xfId="0" applyNumberFormat="1" applyFont="1" applyFill="1" applyBorder="1" applyAlignment="1" applyProtection="1">
      <alignment horizontal="center"/>
      <protection/>
    </xf>
    <xf numFmtId="203" fontId="28" fillId="0" borderId="17" xfId="0" applyNumberFormat="1" applyFont="1" applyFill="1" applyBorder="1" applyAlignment="1" applyProtection="1">
      <alignment horizontal="center"/>
      <protection/>
    </xf>
    <xf numFmtId="203" fontId="28" fillId="0" borderId="65" xfId="0" applyNumberFormat="1" applyFont="1" applyFill="1" applyBorder="1" applyAlignment="1" applyProtection="1">
      <alignment horizontal="center"/>
      <protection/>
    </xf>
    <xf numFmtId="203" fontId="28" fillId="0" borderId="44" xfId="0" applyNumberFormat="1" applyFont="1" applyFill="1" applyBorder="1" applyAlignment="1" applyProtection="1">
      <alignment horizontal="center"/>
      <protection/>
    </xf>
    <xf numFmtId="203" fontId="28" fillId="0" borderId="26" xfId="0" applyNumberFormat="1" applyFont="1" applyFill="1" applyBorder="1" applyAlignment="1" applyProtection="1">
      <alignment horizontal="center"/>
      <protection/>
    </xf>
    <xf numFmtId="203" fontId="28" fillId="34" borderId="45" xfId="0" applyNumberFormat="1" applyFont="1" applyFill="1" applyBorder="1" applyAlignment="1" applyProtection="1">
      <alignment horizontal="center"/>
      <protection/>
    </xf>
    <xf numFmtId="203" fontId="28" fillId="34" borderId="25" xfId="0" applyNumberFormat="1" applyFont="1" applyFill="1" applyBorder="1" applyAlignment="1" applyProtection="1">
      <alignment horizontal="center"/>
      <protection/>
    </xf>
    <xf numFmtId="203" fontId="28" fillId="0" borderId="42" xfId="0" applyNumberFormat="1" applyFont="1" applyFill="1" applyBorder="1" applyAlignment="1" applyProtection="1">
      <alignment horizontal="center"/>
      <protection/>
    </xf>
    <xf numFmtId="203" fontId="28" fillId="34" borderId="43" xfId="0" applyNumberFormat="1" applyFont="1" applyFill="1" applyBorder="1" applyAlignment="1" applyProtection="1">
      <alignment horizontal="center"/>
      <protection/>
    </xf>
    <xf numFmtId="203" fontId="28" fillId="34" borderId="70" xfId="0" applyNumberFormat="1" applyFont="1" applyFill="1" applyBorder="1" applyAlignment="1" applyProtection="1">
      <alignment horizontal="center"/>
      <protection/>
    </xf>
    <xf numFmtId="203" fontId="28" fillId="0" borderId="14" xfId="0" applyNumberFormat="1" applyFont="1" applyFill="1" applyBorder="1" applyAlignment="1" applyProtection="1">
      <alignment horizontal="center"/>
      <protection/>
    </xf>
    <xf numFmtId="203" fontId="28" fillId="0" borderId="60" xfId="0" applyNumberFormat="1" applyFont="1" applyFill="1" applyBorder="1" applyAlignment="1" applyProtection="1">
      <alignment horizontal="center"/>
      <protection/>
    </xf>
    <xf numFmtId="203" fontId="28" fillId="34" borderId="60" xfId="0" applyNumberFormat="1" applyFont="1" applyFill="1" applyBorder="1" applyAlignment="1" applyProtection="1">
      <alignment horizontal="center"/>
      <protection/>
    </xf>
    <xf numFmtId="203" fontId="28" fillId="0" borderId="86" xfId="0" applyNumberFormat="1" applyFont="1" applyFill="1" applyBorder="1" applyAlignment="1" applyProtection="1">
      <alignment horizontal="center"/>
      <protection/>
    </xf>
    <xf numFmtId="203" fontId="28" fillId="34" borderId="87" xfId="0" applyNumberFormat="1" applyFont="1" applyFill="1" applyBorder="1" applyAlignment="1" applyProtection="1">
      <alignment horizontal="center"/>
      <protection/>
    </xf>
    <xf numFmtId="203" fontId="28" fillId="0" borderId="84" xfId="0" applyNumberFormat="1" applyFont="1" applyFill="1" applyBorder="1" applyAlignment="1" applyProtection="1">
      <alignment horizontal="center"/>
      <protection/>
    </xf>
    <xf numFmtId="203" fontId="28" fillId="0" borderId="59" xfId="0" applyNumberFormat="1" applyFont="1" applyFill="1" applyBorder="1" applyAlignment="1" applyProtection="1">
      <alignment horizontal="center"/>
      <protection/>
    </xf>
    <xf numFmtId="203" fontId="28" fillId="34" borderId="58" xfId="0" applyNumberFormat="1" applyFont="1" applyFill="1" applyBorder="1" applyAlignment="1" applyProtection="1">
      <alignment horizontal="center"/>
      <protection/>
    </xf>
    <xf numFmtId="201" fontId="31" fillId="0" borderId="0" xfId="0" applyFont="1" applyAlignment="1">
      <alignment horizontal="right" wrapText="1" indent="1"/>
    </xf>
    <xf numFmtId="201" fontId="21" fillId="0" borderId="25" xfId="0" applyFont="1" applyBorder="1" applyAlignment="1" applyProtection="1">
      <alignment horizontal="center"/>
      <protection/>
    </xf>
    <xf numFmtId="201" fontId="29" fillId="0" borderId="29" xfId="0" applyFont="1" applyBorder="1" applyAlignment="1">
      <alignment/>
    </xf>
    <xf numFmtId="203" fontId="12" fillId="0" borderId="57" xfId="0" applyNumberFormat="1" applyFont="1" applyFill="1" applyBorder="1" applyAlignment="1" applyProtection="1">
      <alignment horizontal="center"/>
      <protection/>
    </xf>
    <xf numFmtId="201" fontId="29" fillId="0" borderId="89" xfId="0" applyFont="1" applyBorder="1" applyAlignment="1">
      <alignment/>
    </xf>
    <xf numFmtId="201" fontId="29" fillId="0" borderId="90" xfId="0" applyFont="1" applyBorder="1" applyAlignment="1">
      <alignment/>
    </xf>
    <xf numFmtId="203" fontId="12" fillId="0" borderId="26" xfId="0" applyNumberFormat="1" applyFont="1" applyFill="1" applyBorder="1" applyAlignment="1" applyProtection="1">
      <alignment horizontal="center"/>
      <protection/>
    </xf>
    <xf numFmtId="201" fontId="29" fillId="0" borderId="91" xfId="0" applyFont="1" applyBorder="1" applyAlignment="1">
      <alignment/>
    </xf>
    <xf numFmtId="203" fontId="12" fillId="0" borderId="45" xfId="0" applyNumberFormat="1" applyFont="1" applyFill="1" applyBorder="1" applyAlignment="1" applyProtection="1">
      <alignment horizontal="center"/>
      <protection/>
    </xf>
    <xf numFmtId="201" fontId="29" fillId="0" borderId="92" xfId="0" applyFont="1" applyBorder="1" applyAlignment="1">
      <alignment/>
    </xf>
    <xf numFmtId="203" fontId="12" fillId="0" borderId="25" xfId="0" applyNumberFormat="1" applyFont="1" applyFill="1" applyBorder="1" applyAlignment="1" applyProtection="1">
      <alignment horizontal="center"/>
      <protection/>
    </xf>
    <xf numFmtId="9" fontId="9" fillId="0" borderId="78" xfId="0" applyNumberFormat="1" applyFont="1" applyFill="1" applyBorder="1" applyAlignment="1" applyProtection="1">
      <alignment/>
      <protection/>
    </xf>
    <xf numFmtId="201" fontId="0" fillId="0" borderId="78" xfId="0" applyBorder="1" applyAlignment="1" applyProtection="1">
      <alignment/>
      <protection/>
    </xf>
    <xf numFmtId="201" fontId="29" fillId="0" borderId="89" xfId="0" applyFont="1" applyBorder="1" applyAlignment="1">
      <alignment horizontal="center"/>
    </xf>
    <xf numFmtId="201" fontId="29" fillId="0" borderId="90" xfId="0" applyFont="1" applyBorder="1" applyAlignment="1">
      <alignment horizontal="center"/>
    </xf>
    <xf numFmtId="201" fontId="21" fillId="0" borderId="25" xfId="0" applyFont="1" applyBorder="1" applyAlignment="1">
      <alignment horizontal="center"/>
    </xf>
    <xf numFmtId="201" fontId="21" fillId="0" borderId="29" xfId="0" applyFont="1" applyBorder="1" applyAlignment="1">
      <alignment horizontal="center"/>
    </xf>
    <xf numFmtId="201" fontId="29" fillId="0" borderId="29" xfId="0" applyFont="1" applyBorder="1" applyAlignment="1">
      <alignment horizontal="center"/>
    </xf>
    <xf numFmtId="201" fontId="29" fillId="0" borderId="91" xfId="0" applyFont="1" applyBorder="1" applyAlignment="1">
      <alignment horizontal="center"/>
    </xf>
    <xf numFmtId="201" fontId="29" fillId="0" borderId="92" xfId="0" applyFont="1" applyBorder="1" applyAlignment="1">
      <alignment horizontal="center"/>
    </xf>
    <xf numFmtId="201" fontId="0" fillId="0" borderId="78" xfId="0" applyBorder="1" applyAlignment="1">
      <alignment/>
    </xf>
    <xf numFmtId="201" fontId="31" fillId="0" borderId="0" xfId="0" applyFont="1" applyAlignment="1">
      <alignment horizontal="center" wrapText="1"/>
    </xf>
    <xf numFmtId="201" fontId="31" fillId="0" borderId="0" xfId="0" applyFont="1" applyAlignment="1">
      <alignment horizontal="left" wrapText="1" indent="2"/>
    </xf>
    <xf numFmtId="201" fontId="30" fillId="0" borderId="0" xfId="0" applyFont="1" applyAlignment="1">
      <alignment horizontal="right" vertical="center" wrapText="1" indent="1"/>
    </xf>
    <xf numFmtId="201" fontId="0" fillId="0" borderId="0" xfId="0" applyAlignment="1">
      <alignment horizontal="right" vertical="center" wrapText="1" indent="1"/>
    </xf>
    <xf numFmtId="201" fontId="0" fillId="0" borderId="33" xfId="0" applyBorder="1" applyAlignment="1">
      <alignment horizontal="right" vertical="center" wrapText="1" indent="1"/>
    </xf>
    <xf numFmtId="201" fontId="21" fillId="0" borderId="36" xfId="0" applyFont="1" applyBorder="1" applyAlignment="1" applyProtection="1">
      <alignment horizontal="left"/>
      <protection/>
    </xf>
    <xf numFmtId="201" fontId="1" fillId="0" borderId="0" xfId="0" applyFont="1" applyBorder="1" applyAlignment="1" applyProtection="1">
      <alignment horizontal="center"/>
      <protection/>
    </xf>
    <xf numFmtId="201" fontId="1" fillId="0" borderId="0" xfId="0" applyFont="1" applyBorder="1" applyAlignment="1" applyProtection="1" quotePrefix="1">
      <alignment horizontal="left"/>
      <protection/>
    </xf>
    <xf numFmtId="201" fontId="1" fillId="0" borderId="93" xfId="0" applyFont="1" applyBorder="1" applyAlignment="1" applyProtection="1">
      <alignment/>
      <protection/>
    </xf>
    <xf numFmtId="201" fontId="20" fillId="0" borderId="36" xfId="0" applyFont="1" applyBorder="1" applyAlignment="1" applyProtection="1">
      <alignment horizontal="left"/>
      <protection/>
    </xf>
    <xf numFmtId="201" fontId="1" fillId="0" borderId="94" xfId="0" applyFont="1" applyBorder="1" applyAlignment="1" applyProtection="1">
      <alignment/>
      <protection/>
    </xf>
    <xf numFmtId="201" fontId="11" fillId="0" borderId="36" xfId="0" applyNumberFormat="1" applyFont="1" applyFill="1" applyBorder="1" applyAlignment="1" applyProtection="1">
      <alignment horizontal="left"/>
      <protection/>
    </xf>
    <xf numFmtId="201" fontId="10" fillId="0" borderId="0" xfId="0" applyNumberFormat="1" applyFont="1" applyFill="1" applyBorder="1" applyAlignment="1" applyProtection="1">
      <alignment horizontal="center"/>
      <protection/>
    </xf>
    <xf numFmtId="201" fontId="10" fillId="0" borderId="0" xfId="0" applyNumberFormat="1" applyFont="1" applyFill="1" applyBorder="1" applyAlignment="1" applyProtection="1">
      <alignment horizontal="left"/>
      <protection/>
    </xf>
    <xf numFmtId="201" fontId="10" fillId="0" borderId="0" xfId="0" applyNumberFormat="1" applyFont="1" applyFill="1" applyBorder="1" applyAlignment="1" applyProtection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0" xfId="43"/>
    <cellStyle name="Commentaire" xfId="44"/>
    <cellStyle name="Currency" xfId="45"/>
    <cellStyle name="Currency0" xfId="46"/>
    <cellStyle name="Date" xfId="47"/>
    <cellStyle name="Entrée" xfId="48"/>
    <cellStyle name="Fixed" xfId="49"/>
    <cellStyle name="Heading 1" xfId="50"/>
    <cellStyle name="Heading 2" xfId="51"/>
    <cellStyle name="Insatisfaisant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485775</xdr:colOff>
      <xdr:row>0</xdr:row>
      <xdr:rowOff>200025</xdr:rowOff>
    </xdr:from>
    <xdr:to>
      <xdr:col>28</xdr:col>
      <xdr:colOff>523875</xdr:colOff>
      <xdr:row>2</xdr:row>
      <xdr:rowOff>247650</xdr:rowOff>
    </xdr:to>
    <xdr:sp>
      <xdr:nvSpPr>
        <xdr:cNvPr id="1" name="Virage 4"/>
        <xdr:cNvSpPr>
          <a:spLocks/>
        </xdr:cNvSpPr>
      </xdr:nvSpPr>
      <xdr:spPr>
        <a:xfrm rot="5400000">
          <a:off x="16973550" y="200025"/>
          <a:ext cx="704850" cy="581025"/>
        </a:xfrm>
        <a:custGeom>
          <a:pathLst>
            <a:path h="711946" w="584200">
              <a:moveTo>
                <a:pt x="0" y="711946"/>
              </a:moveTo>
              <a:lnTo>
                <a:pt x="0" y="328613"/>
              </a:lnTo>
              <a:lnTo>
                <a:pt x="0" y="73025"/>
              </a:lnTo>
              <a:lnTo>
                <a:pt x="511176" y="584201"/>
              </a:lnTo>
              <a:lnTo>
                <a:pt x="0" y="328613"/>
              </a:lnTo>
              <a:lnTo>
                <a:pt x="255588" y="73025"/>
              </a:lnTo>
              <a:lnTo>
                <a:pt x="438150" y="73025"/>
              </a:lnTo>
              <a:lnTo>
                <a:pt x="438150" y="0"/>
              </a:lnTo>
              <a:lnTo>
                <a:pt x="584200" y="1460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3</xdr:row>
      <xdr:rowOff>19050</xdr:rowOff>
    </xdr:from>
    <xdr:to>
      <xdr:col>1</xdr:col>
      <xdr:colOff>904875</xdr:colOff>
      <xdr:row>6</xdr:row>
      <xdr:rowOff>200025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42975"/>
          <a:ext cx="1685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495300</xdr:colOff>
      <xdr:row>0</xdr:row>
      <xdr:rowOff>152400</xdr:rowOff>
    </xdr:from>
    <xdr:to>
      <xdr:col>29</xdr:col>
      <xdr:colOff>542925</xdr:colOff>
      <xdr:row>2</xdr:row>
      <xdr:rowOff>295275</xdr:rowOff>
    </xdr:to>
    <xdr:sp>
      <xdr:nvSpPr>
        <xdr:cNvPr id="1" name="Virage 2"/>
        <xdr:cNvSpPr>
          <a:spLocks/>
        </xdr:cNvSpPr>
      </xdr:nvSpPr>
      <xdr:spPr>
        <a:xfrm rot="5400000">
          <a:off x="17745075" y="152400"/>
          <a:ext cx="714375" cy="590550"/>
        </a:xfrm>
        <a:custGeom>
          <a:pathLst>
            <a:path h="723900" w="584200">
              <a:moveTo>
                <a:pt x="0" y="723900"/>
              </a:moveTo>
              <a:lnTo>
                <a:pt x="0" y="328613"/>
              </a:lnTo>
              <a:lnTo>
                <a:pt x="0" y="73025"/>
              </a:lnTo>
              <a:lnTo>
                <a:pt x="511176" y="584201"/>
              </a:lnTo>
              <a:lnTo>
                <a:pt x="0" y="328613"/>
              </a:lnTo>
              <a:lnTo>
                <a:pt x="255588" y="73025"/>
              </a:lnTo>
              <a:lnTo>
                <a:pt x="438150" y="73025"/>
              </a:lnTo>
              <a:lnTo>
                <a:pt x="438150" y="0"/>
              </a:lnTo>
              <a:lnTo>
                <a:pt x="584200" y="1460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</xdr:row>
      <xdr:rowOff>38100</xdr:rowOff>
    </xdr:from>
    <xdr:to>
      <xdr:col>1</xdr:col>
      <xdr:colOff>904875</xdr:colOff>
      <xdr:row>6</xdr:row>
      <xdr:rowOff>200025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58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485775</xdr:colOff>
      <xdr:row>0</xdr:row>
      <xdr:rowOff>190500</xdr:rowOff>
    </xdr:from>
    <xdr:to>
      <xdr:col>28</xdr:col>
      <xdr:colOff>571500</xdr:colOff>
      <xdr:row>2</xdr:row>
      <xdr:rowOff>333375</xdr:rowOff>
    </xdr:to>
    <xdr:sp>
      <xdr:nvSpPr>
        <xdr:cNvPr id="1" name="Virage 2"/>
        <xdr:cNvSpPr>
          <a:spLocks/>
        </xdr:cNvSpPr>
      </xdr:nvSpPr>
      <xdr:spPr>
        <a:xfrm rot="5400000">
          <a:off x="16964025" y="190500"/>
          <a:ext cx="752475" cy="676275"/>
        </a:xfrm>
        <a:custGeom>
          <a:pathLst>
            <a:path h="762000" w="673100">
              <a:moveTo>
                <a:pt x="0" y="762000"/>
              </a:moveTo>
              <a:lnTo>
                <a:pt x="0" y="378619"/>
              </a:lnTo>
              <a:lnTo>
                <a:pt x="0" y="84138"/>
              </a:lnTo>
              <a:lnTo>
                <a:pt x="588962" y="673100"/>
              </a:lnTo>
              <a:lnTo>
                <a:pt x="0" y="378619"/>
              </a:lnTo>
              <a:lnTo>
                <a:pt x="294482" y="84138"/>
              </a:lnTo>
              <a:lnTo>
                <a:pt x="504825" y="84138"/>
              </a:lnTo>
              <a:lnTo>
                <a:pt x="504825" y="0"/>
              </a:lnTo>
              <a:lnTo>
                <a:pt x="673100" y="16827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3</xdr:row>
      <xdr:rowOff>28575</xdr:rowOff>
    </xdr:from>
    <xdr:to>
      <xdr:col>2</xdr:col>
      <xdr:colOff>0</xdr:colOff>
      <xdr:row>6</xdr:row>
      <xdr:rowOff>190500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0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485775</xdr:colOff>
      <xdr:row>0</xdr:row>
      <xdr:rowOff>161925</xdr:rowOff>
    </xdr:from>
    <xdr:to>
      <xdr:col>29</xdr:col>
      <xdr:colOff>581025</xdr:colOff>
      <xdr:row>2</xdr:row>
      <xdr:rowOff>304800</xdr:rowOff>
    </xdr:to>
    <xdr:sp>
      <xdr:nvSpPr>
        <xdr:cNvPr id="1" name="Virage 6"/>
        <xdr:cNvSpPr>
          <a:spLocks/>
        </xdr:cNvSpPr>
      </xdr:nvSpPr>
      <xdr:spPr>
        <a:xfrm rot="5400000">
          <a:off x="17735550" y="161925"/>
          <a:ext cx="762000" cy="676275"/>
        </a:xfrm>
        <a:custGeom>
          <a:pathLst>
            <a:path h="774700" w="673100">
              <a:moveTo>
                <a:pt x="0" y="774700"/>
              </a:moveTo>
              <a:lnTo>
                <a:pt x="0" y="378619"/>
              </a:lnTo>
              <a:lnTo>
                <a:pt x="0" y="84138"/>
              </a:lnTo>
              <a:lnTo>
                <a:pt x="588962" y="673100"/>
              </a:lnTo>
              <a:lnTo>
                <a:pt x="0" y="378619"/>
              </a:lnTo>
              <a:lnTo>
                <a:pt x="294482" y="84138"/>
              </a:lnTo>
              <a:lnTo>
                <a:pt x="504825" y="84138"/>
              </a:lnTo>
              <a:lnTo>
                <a:pt x="504825" y="0"/>
              </a:lnTo>
              <a:lnTo>
                <a:pt x="673100" y="16827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3</xdr:row>
      <xdr:rowOff>38100</xdr:rowOff>
    </xdr:from>
    <xdr:to>
      <xdr:col>1</xdr:col>
      <xdr:colOff>914400</xdr:colOff>
      <xdr:row>6</xdr:row>
      <xdr:rowOff>200025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71550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="80" zoomScaleNormal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"/>
    </sheetView>
  </sheetViews>
  <sheetFormatPr defaultColWidth="11.00390625" defaultRowHeight="12.75"/>
  <cols>
    <col min="1" max="1" width="11.00390625" style="44" customWidth="1"/>
    <col min="2" max="2" width="12.25390625" style="44" customWidth="1"/>
    <col min="3" max="3" width="10.75390625" style="44" customWidth="1"/>
    <col min="4" max="4" width="7.625" style="44" customWidth="1"/>
    <col min="5" max="5" width="9.625" style="44" customWidth="1"/>
    <col min="6" max="21" width="7.625" style="44" customWidth="1"/>
    <col min="22" max="27" width="8.625" style="44" customWidth="1"/>
    <col min="28" max="28" width="0.12890625" style="44" customWidth="1"/>
    <col min="29" max="29" width="10.375" style="44" customWidth="1"/>
    <col min="30" max="16384" width="11.00390625" style="44" customWidth="1"/>
  </cols>
  <sheetData>
    <row r="1" spans="1:29" ht="21" customHeight="1">
      <c r="A1" s="71" t="s">
        <v>97</v>
      </c>
      <c r="B1" s="78">
        <v>0.75</v>
      </c>
      <c r="C1" s="71" t="s">
        <v>122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317" t="s">
        <v>143</v>
      </c>
      <c r="T1" s="318"/>
      <c r="U1" s="318"/>
      <c r="V1" s="318"/>
      <c r="W1" s="318"/>
      <c r="X1" s="318"/>
      <c r="Y1" s="318"/>
      <c r="Z1" s="318"/>
      <c r="AA1" s="318"/>
      <c r="AB1" s="294"/>
      <c r="AC1" s="294"/>
    </row>
    <row r="2" spans="1:29" ht="21" customHeight="1" thickBot="1">
      <c r="A2" s="71" t="s">
        <v>98</v>
      </c>
      <c r="B2" s="79" t="s">
        <v>48</v>
      </c>
      <c r="C2" s="71" t="s">
        <v>104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19"/>
      <c r="T2" s="319"/>
      <c r="U2" s="319"/>
      <c r="V2" s="319"/>
      <c r="W2" s="319"/>
      <c r="X2" s="319"/>
      <c r="Y2" s="319"/>
      <c r="Z2" s="319"/>
      <c r="AA2" s="319"/>
      <c r="AB2" s="294"/>
      <c r="AC2" s="294"/>
    </row>
    <row r="3" spans="1:29" ht="30.75" thickBot="1">
      <c r="A3" s="246" t="s">
        <v>130</v>
      </c>
      <c r="B3" s="233"/>
      <c r="C3" s="233"/>
      <c r="D3" s="233"/>
      <c r="E3" s="233"/>
      <c r="F3" s="233"/>
      <c r="G3" s="233"/>
      <c r="H3" s="233"/>
      <c r="I3" s="241"/>
      <c r="J3" s="241"/>
      <c r="K3" s="241"/>
      <c r="L3" s="235"/>
      <c r="M3" s="233"/>
      <c r="N3" s="241"/>
      <c r="O3" s="305">
        <f>B1</f>
        <v>0.75</v>
      </c>
      <c r="P3" s="306"/>
      <c r="Q3" s="235" t="s">
        <v>121</v>
      </c>
      <c r="R3" s="241"/>
      <c r="S3" s="241"/>
      <c r="T3" s="241"/>
      <c r="U3" s="233"/>
      <c r="V3" s="233"/>
      <c r="W3" s="233"/>
      <c r="X3" s="233"/>
      <c r="Y3" s="233"/>
      <c r="Z3" s="233"/>
      <c r="AA3" s="233"/>
      <c r="AB3" s="236"/>
      <c r="AC3" s="315"/>
    </row>
    <row r="4" spans="1:29" ht="18.75" customHeight="1">
      <c r="A4" s="128"/>
      <c r="B4" s="320"/>
      <c r="C4" s="74"/>
      <c r="D4" s="74"/>
      <c r="E4" s="237" t="s">
        <v>136</v>
      </c>
      <c r="F4" s="229">
        <v>0.25</v>
      </c>
      <c r="G4" s="230">
        <v>0.3125</v>
      </c>
      <c r="H4" s="230">
        <v>0.375</v>
      </c>
      <c r="I4" s="230">
        <v>0.4375</v>
      </c>
      <c r="J4" s="230">
        <v>0.5</v>
      </c>
      <c r="K4" s="230">
        <v>0.5625</v>
      </c>
      <c r="L4" s="230">
        <v>0.625</v>
      </c>
      <c r="M4" s="230">
        <v>0.75</v>
      </c>
      <c r="N4" s="230">
        <v>0.875</v>
      </c>
      <c r="O4" s="230">
        <v>1</v>
      </c>
      <c r="P4" s="230">
        <v>1.125</v>
      </c>
      <c r="Q4" s="230">
        <v>1.25</v>
      </c>
      <c r="R4" s="230">
        <v>1.375</v>
      </c>
      <c r="S4" s="230">
        <v>1.5</v>
      </c>
      <c r="T4" s="230">
        <v>1.625</v>
      </c>
      <c r="U4" s="230">
        <v>1.75</v>
      </c>
      <c r="V4" s="230">
        <v>1.875</v>
      </c>
      <c r="W4" s="230">
        <v>2</v>
      </c>
      <c r="X4" s="230">
        <v>2.25</v>
      </c>
      <c r="Y4" s="230">
        <v>2.5</v>
      </c>
      <c r="Z4" s="230">
        <v>2.75</v>
      </c>
      <c r="AA4" s="230">
        <v>3</v>
      </c>
      <c r="AB4" s="257"/>
      <c r="AC4" s="211">
        <v>4.5</v>
      </c>
    </row>
    <row r="5" spans="1:29" ht="18.75" customHeight="1" thickBot="1">
      <c r="A5" s="73"/>
      <c r="B5" s="321"/>
      <c r="C5" s="74"/>
      <c r="D5" s="74"/>
      <c r="E5" s="133"/>
      <c r="F5" s="107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1" t="s">
        <v>14</v>
      </c>
      <c r="R5" s="11" t="s">
        <v>15</v>
      </c>
      <c r="S5" s="11" t="s">
        <v>16</v>
      </c>
      <c r="T5" s="11" t="s">
        <v>17</v>
      </c>
      <c r="U5" s="11" t="s">
        <v>18</v>
      </c>
      <c r="V5" s="11" t="s">
        <v>19</v>
      </c>
      <c r="W5" s="11" t="s">
        <v>20</v>
      </c>
      <c r="X5" s="11" t="s">
        <v>21</v>
      </c>
      <c r="Y5" s="11" t="s">
        <v>22</v>
      </c>
      <c r="Z5" s="45" t="s">
        <v>23</v>
      </c>
      <c r="AA5" s="93" t="s">
        <v>24</v>
      </c>
      <c r="AB5" s="195"/>
      <c r="AC5" s="195" t="str">
        <f>TEXT(AC4,"####0.0##")&amp;CHAR(34)</f>
        <v>4.5"</v>
      </c>
    </row>
    <row r="6" spans="1:29" ht="18.75" customHeight="1" thickBot="1">
      <c r="A6" s="73"/>
      <c r="B6" s="322"/>
      <c r="C6" s="125"/>
      <c r="D6" s="125"/>
      <c r="E6" s="160" t="s">
        <v>85</v>
      </c>
      <c r="F6" s="101">
        <v>20</v>
      </c>
      <c r="G6" s="98">
        <v>18</v>
      </c>
      <c r="H6" s="98">
        <v>16</v>
      </c>
      <c r="I6" s="98">
        <v>14</v>
      </c>
      <c r="J6" s="98">
        <v>13</v>
      </c>
      <c r="K6" s="98">
        <v>12</v>
      </c>
      <c r="L6" s="98">
        <v>11</v>
      </c>
      <c r="M6" s="98">
        <v>10</v>
      </c>
      <c r="N6" s="98">
        <v>9</v>
      </c>
      <c r="O6" s="98">
        <v>8</v>
      </c>
      <c r="P6" s="98">
        <v>7</v>
      </c>
      <c r="Q6" s="98">
        <v>7</v>
      </c>
      <c r="R6" s="98">
        <v>6</v>
      </c>
      <c r="S6" s="98">
        <v>6</v>
      </c>
      <c r="T6" s="98">
        <v>5</v>
      </c>
      <c r="U6" s="98">
        <v>5</v>
      </c>
      <c r="V6" s="98">
        <v>4.5</v>
      </c>
      <c r="W6" s="98">
        <v>4.5</v>
      </c>
      <c r="X6" s="98">
        <v>4.5</v>
      </c>
      <c r="Y6" s="98">
        <v>4</v>
      </c>
      <c r="Z6" s="98">
        <v>4</v>
      </c>
      <c r="AA6" s="122">
        <v>4</v>
      </c>
      <c r="AB6" s="258"/>
      <c r="AC6" s="212">
        <v>4</v>
      </c>
    </row>
    <row r="7" spans="1:29" ht="18.75" customHeight="1" thickBot="1" thickTop="1">
      <c r="A7" s="73"/>
      <c r="B7" s="323"/>
      <c r="C7" s="76"/>
      <c r="D7" s="76"/>
      <c r="E7" s="135" t="s">
        <v>84</v>
      </c>
      <c r="F7" s="108">
        <f aca="true" t="shared" si="0" ref="F7:U7">0.7854*(F$4-(0.9743/F$6))^2</f>
        <v>0.031820992472115</v>
      </c>
      <c r="G7" s="50">
        <f t="shared" si="0"/>
        <v>0.05243032357668519</v>
      </c>
      <c r="H7" s="50">
        <f t="shared" si="0"/>
        <v>0.07748971308142967</v>
      </c>
      <c r="I7" s="50">
        <f t="shared" si="0"/>
        <v>0.10630833989207143</v>
      </c>
      <c r="J7" s="50">
        <f t="shared" si="0"/>
        <v>0.1418988244310414</v>
      </c>
      <c r="K7" s="50">
        <f t="shared" si="0"/>
        <v>0.18194396679754166</v>
      </c>
      <c r="L7" s="50">
        <f t="shared" si="0"/>
        <v>0.22600216354418184</v>
      </c>
      <c r="M7" s="50">
        <f t="shared" si="0"/>
        <v>0.33446070888845997</v>
      </c>
      <c r="N7" s="50">
        <f t="shared" si="0"/>
        <v>0.4617343376400741</v>
      </c>
      <c r="O7" s="50">
        <f t="shared" si="0"/>
        <v>0.6057454010757186</v>
      </c>
      <c r="P7" s="50">
        <f t="shared" si="0"/>
        <v>0.7632751295682858</v>
      </c>
      <c r="Q7" s="50">
        <f t="shared" si="0"/>
        <v>0.9691116395682857</v>
      </c>
      <c r="R7" s="50">
        <f t="shared" si="0"/>
        <v>1.1548829321901668</v>
      </c>
      <c r="S7" s="50">
        <f t="shared" si="0"/>
        <v>1.4052520896901666</v>
      </c>
      <c r="T7" s="50">
        <f t="shared" si="0"/>
        <v>1.6063789495538399</v>
      </c>
      <c r="U7" s="50">
        <f t="shared" si="0"/>
        <v>1.8994588135538397</v>
      </c>
      <c r="V7" s="50">
        <f aca="true" t="shared" si="1" ref="V7:AC7">0.7854*(V$4-(0.9743/V$6))^2</f>
        <v>2.1603097688936295</v>
      </c>
      <c r="W7" s="50">
        <f t="shared" si="1"/>
        <v>2.498225937226963</v>
      </c>
      <c r="X7" s="50">
        <f t="shared" si="1"/>
        <v>3.247689523893629</v>
      </c>
      <c r="Y7" s="50">
        <f t="shared" si="1"/>
        <v>3.9988277993028754</v>
      </c>
      <c r="Z7" s="50">
        <f t="shared" si="1"/>
        <v>4.934013396802875</v>
      </c>
      <c r="AA7" s="163">
        <f t="shared" si="1"/>
        <v>5.967373994302876</v>
      </c>
      <c r="AB7" s="197"/>
      <c r="AC7" s="197">
        <f t="shared" si="1"/>
        <v>14.229212579302875</v>
      </c>
    </row>
    <row r="8" spans="1:29" ht="18.75" customHeight="1" thickBot="1" thickTop="1">
      <c r="A8" s="73"/>
      <c r="B8" s="86" t="s">
        <v>80</v>
      </c>
      <c r="C8" s="88" t="s">
        <v>86</v>
      </c>
      <c r="D8" s="86" t="s">
        <v>82</v>
      </c>
      <c r="E8" s="120" t="s">
        <v>30</v>
      </c>
      <c r="F8" s="115" t="str">
        <f>IF($B$2="I","COUPLE DE SERRAGE en Lbs·ft","COUPLE DE SERRAGE en N·m")</f>
        <v>COUPLE DE SERRAGE en Lbs·ft</v>
      </c>
      <c r="G8" s="116"/>
      <c r="H8" s="12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8" t="str">
        <f>IF($B$2="I","Multipliez par 1.356 pour obtenir des N*m","Multipliez par 0.7376 pour obtenir des Lbs*Ft")</f>
        <v>Multipliez par 1.356 pour obtenir des N*m</v>
      </c>
      <c r="T8" s="116"/>
      <c r="U8" s="116"/>
      <c r="V8" s="116"/>
      <c r="W8" s="116"/>
      <c r="X8" s="116"/>
      <c r="Y8" s="116"/>
      <c r="Z8" s="116"/>
      <c r="AA8" s="16"/>
      <c r="AB8" s="180"/>
      <c r="AC8" s="180"/>
    </row>
    <row r="9" spans="1:29" ht="18.75" customHeight="1">
      <c r="A9" s="73"/>
      <c r="B9" s="9" t="s">
        <v>32</v>
      </c>
      <c r="C9" s="9">
        <v>36</v>
      </c>
      <c r="D9" s="22" t="s">
        <v>33</v>
      </c>
      <c r="E9" s="55">
        <v>0.2</v>
      </c>
      <c r="F9" s="111">
        <f aca="true" t="shared" si="2" ref="F9:O10">(0.001*$O$3*25.4^3*6.894757*$E9*$C9*F$7*F$4)*IF($B$2="I",0.737561,1)</f>
        <v>3.5798559227168636</v>
      </c>
      <c r="G9" s="56">
        <f t="shared" si="2"/>
        <v>7.373002450757743</v>
      </c>
      <c r="H9" s="56">
        <f t="shared" si="2"/>
        <v>13.076368150707873</v>
      </c>
      <c r="I9" s="56">
        <f t="shared" si="2"/>
        <v>20.92942091382185</v>
      </c>
      <c r="J9" s="56">
        <f t="shared" si="2"/>
        <v>31.927184390063804</v>
      </c>
      <c r="K9" s="56">
        <f t="shared" si="2"/>
        <v>46.05449287464821</v>
      </c>
      <c r="L9" s="56">
        <f t="shared" si="2"/>
        <v>63.56300674935316</v>
      </c>
      <c r="M9" s="56">
        <f t="shared" si="2"/>
        <v>112.88030855853945</v>
      </c>
      <c r="N9" s="56">
        <f t="shared" si="2"/>
        <v>181.80760442021696</v>
      </c>
      <c r="O9" s="56">
        <f t="shared" si="2"/>
        <v>272.5849941480828</v>
      </c>
      <c r="P9" s="56">
        <f aca="true" t="shared" si="3" ref="P9:AC11">(0.001*$O$3*25.4^3*6.894757*$E9*$C9*P$7*P$4)*IF($B$2="I",0.737561,1)</f>
        <v>386.40741580856604</v>
      </c>
      <c r="Q9" s="269">
        <f t="shared" si="3"/>
        <v>545.1244246581148</v>
      </c>
      <c r="R9" s="269">
        <f t="shared" si="3"/>
        <v>714.5826704360923</v>
      </c>
      <c r="S9" s="269">
        <f t="shared" si="3"/>
        <v>948.5436421750733</v>
      </c>
      <c r="T9" s="269">
        <f t="shared" si="3"/>
        <v>1174.662726539014</v>
      </c>
      <c r="U9" s="269">
        <f t="shared" si="3"/>
        <v>1495.8214212618666</v>
      </c>
      <c r="V9" s="269">
        <f t="shared" si="3"/>
        <v>1822.7584497530931</v>
      </c>
      <c r="W9" s="269">
        <f t="shared" si="3"/>
        <v>2248.3997444149886</v>
      </c>
      <c r="X9" s="269">
        <f t="shared" si="3"/>
        <v>3288.280379281029</v>
      </c>
      <c r="Y9" s="269">
        <f t="shared" si="3"/>
        <v>4498.674073036469</v>
      </c>
      <c r="Z9" s="269">
        <f t="shared" si="3"/>
        <v>6105.831804732725</v>
      </c>
      <c r="AA9" s="21">
        <f t="shared" si="3"/>
        <v>8055.941996890914</v>
      </c>
      <c r="AB9" s="200"/>
      <c r="AC9" s="200">
        <f t="shared" si="3"/>
        <v>28814.109349371985</v>
      </c>
    </row>
    <row r="10" spans="1:29" ht="18.75" customHeight="1" thickBot="1">
      <c r="A10" s="73"/>
      <c r="B10" s="9"/>
      <c r="C10" s="23">
        <v>36</v>
      </c>
      <c r="D10" s="24" t="s">
        <v>35</v>
      </c>
      <c r="E10" s="20">
        <v>0.15</v>
      </c>
      <c r="F10" s="104">
        <f t="shared" si="2"/>
        <v>2.684891942037648</v>
      </c>
      <c r="G10" s="25">
        <f t="shared" si="2"/>
        <v>5.529751838068308</v>
      </c>
      <c r="H10" s="25">
        <f t="shared" si="2"/>
        <v>9.807276113030909</v>
      </c>
      <c r="I10" s="25">
        <f t="shared" si="2"/>
        <v>15.69706568536639</v>
      </c>
      <c r="J10" s="25">
        <f t="shared" si="2"/>
        <v>23.945388292547857</v>
      </c>
      <c r="K10" s="25">
        <f t="shared" si="2"/>
        <v>34.540869655986164</v>
      </c>
      <c r="L10" s="25">
        <f t="shared" si="2"/>
        <v>47.67225506201486</v>
      </c>
      <c r="M10" s="25">
        <f t="shared" si="2"/>
        <v>84.6602314189046</v>
      </c>
      <c r="N10" s="25">
        <f t="shared" si="2"/>
        <v>136.35570331516274</v>
      </c>
      <c r="O10" s="25">
        <f t="shared" si="2"/>
        <v>204.43874561106207</v>
      </c>
      <c r="P10" s="25">
        <f t="shared" si="3"/>
        <v>289.80556185642456</v>
      </c>
      <c r="Q10" s="270">
        <f t="shared" si="3"/>
        <v>408.84331849358614</v>
      </c>
      <c r="R10" s="270">
        <f t="shared" si="3"/>
        <v>535.9370028270693</v>
      </c>
      <c r="S10" s="270">
        <f t="shared" si="3"/>
        <v>711.407731631305</v>
      </c>
      <c r="T10" s="270">
        <f t="shared" si="3"/>
        <v>880.9970449042606</v>
      </c>
      <c r="U10" s="270">
        <f t="shared" si="3"/>
        <v>1121.8660659464</v>
      </c>
      <c r="V10" s="270">
        <f t="shared" si="3"/>
        <v>1367.06883731482</v>
      </c>
      <c r="W10" s="270">
        <f t="shared" si="3"/>
        <v>1686.2998083112418</v>
      </c>
      <c r="X10" s="270">
        <f t="shared" si="3"/>
        <v>2466.210284460772</v>
      </c>
      <c r="Y10" s="270">
        <f t="shared" si="3"/>
        <v>3374.005554777352</v>
      </c>
      <c r="Z10" s="270">
        <f t="shared" si="3"/>
        <v>4579.373853549543</v>
      </c>
      <c r="AA10" s="25">
        <f t="shared" si="3"/>
        <v>6041.956497668186</v>
      </c>
      <c r="AB10" s="202"/>
      <c r="AC10" s="202">
        <f t="shared" si="3"/>
        <v>21610.582012028994</v>
      </c>
    </row>
    <row r="11" spans="1:29" ht="18.75" customHeight="1" thickTop="1">
      <c r="A11" s="73" t="s">
        <v>66</v>
      </c>
      <c r="B11" s="15" t="s">
        <v>37</v>
      </c>
      <c r="C11" s="26">
        <v>57</v>
      </c>
      <c r="D11" s="19" t="s">
        <v>33</v>
      </c>
      <c r="E11" s="27">
        <v>0.2</v>
      </c>
      <c r="F11" s="109">
        <f aca="true" t="shared" si="4" ref="F11:M11">(0.001*$O$3*25.4^3*6.894757*$E11*$C11*F$7*F$4)*IF($B$2="I",0.737561,1)</f>
        <v>5.668105210968367</v>
      </c>
      <c r="G11" s="62">
        <f t="shared" si="4"/>
        <v>11.673920547033093</v>
      </c>
      <c r="H11" s="62">
        <f t="shared" si="4"/>
        <v>20.704249571954133</v>
      </c>
      <c r="I11" s="62">
        <f t="shared" si="4"/>
        <v>33.138249780217926</v>
      </c>
      <c r="J11" s="62">
        <f t="shared" si="4"/>
        <v>50.55137528426769</v>
      </c>
      <c r="K11" s="62">
        <f t="shared" si="4"/>
        <v>72.919613718193</v>
      </c>
      <c r="L11" s="62">
        <f t="shared" si="4"/>
        <v>100.64142735314249</v>
      </c>
      <c r="M11" s="62">
        <f t="shared" si="4"/>
        <v>178.72715521768748</v>
      </c>
      <c r="N11" s="300" t="s">
        <v>99</v>
      </c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252"/>
      <c r="AC11" s="252">
        <f t="shared" si="3"/>
        <v>45622.33980317232</v>
      </c>
    </row>
    <row r="12" spans="1:29" ht="18.75" customHeight="1">
      <c r="A12" s="73" t="s">
        <v>31</v>
      </c>
      <c r="B12" s="153"/>
      <c r="C12" s="29">
        <v>36</v>
      </c>
      <c r="D12" s="10" t="s">
        <v>33</v>
      </c>
      <c r="E12" s="20">
        <v>0.2</v>
      </c>
      <c r="F12" s="302" t="s">
        <v>99</v>
      </c>
      <c r="G12" s="296"/>
      <c r="H12" s="296"/>
      <c r="I12" s="296"/>
      <c r="J12" s="296"/>
      <c r="K12" s="296"/>
      <c r="L12" s="296"/>
      <c r="M12" s="303"/>
      <c r="N12" s="61">
        <f aca="true" t="shared" si="5" ref="N12:AC13">(0.001*$O$3*25.4^3*6.894757*$E12*$C12*N$7*N$4)*IF($B$2="I",0.737561,1)</f>
        <v>181.80760442021696</v>
      </c>
      <c r="O12" s="61">
        <f t="shared" si="5"/>
        <v>272.5849941480828</v>
      </c>
      <c r="P12" s="61">
        <f t="shared" si="5"/>
        <v>386.40741580856604</v>
      </c>
      <c r="Q12" s="61">
        <f t="shared" si="5"/>
        <v>545.1244246581148</v>
      </c>
      <c r="R12" s="61">
        <f t="shared" si="5"/>
        <v>714.5826704360923</v>
      </c>
      <c r="S12" s="61">
        <f t="shared" si="5"/>
        <v>948.5436421750733</v>
      </c>
      <c r="T12" s="271">
        <f t="shared" si="5"/>
        <v>1174.662726539014</v>
      </c>
      <c r="U12" s="271">
        <f t="shared" si="5"/>
        <v>1495.8214212618666</v>
      </c>
      <c r="V12" s="271">
        <f t="shared" si="5"/>
        <v>1822.7584497530931</v>
      </c>
      <c r="W12" s="271">
        <f t="shared" si="5"/>
        <v>2248.3997444149886</v>
      </c>
      <c r="X12" s="271">
        <f t="shared" si="5"/>
        <v>3288.280379281029</v>
      </c>
      <c r="Y12" s="271">
        <f t="shared" si="5"/>
        <v>4498.674073036469</v>
      </c>
      <c r="Z12" s="271">
        <f t="shared" si="5"/>
        <v>6105.831804732725</v>
      </c>
      <c r="AA12" s="271">
        <f t="shared" si="5"/>
        <v>8055.941996890914</v>
      </c>
      <c r="AB12" s="272"/>
      <c r="AC12" s="272">
        <f t="shared" si="5"/>
        <v>28814.109349371985</v>
      </c>
    </row>
    <row r="13" spans="1:29" ht="18.75" customHeight="1">
      <c r="A13" s="73" t="s">
        <v>36</v>
      </c>
      <c r="B13" s="153"/>
      <c r="C13" s="29">
        <v>57</v>
      </c>
      <c r="D13" s="24" t="s">
        <v>35</v>
      </c>
      <c r="E13" s="20">
        <v>0.15</v>
      </c>
      <c r="F13" s="110">
        <f aca="true" t="shared" si="6" ref="F13:M13">(0.001*$O$3*25.4^3*6.894757*$E13*$C13*F$7*F$4)*IF($B$2="I",0.737561,1)</f>
        <v>4.251078908226275</v>
      </c>
      <c r="G13" s="63">
        <f t="shared" si="6"/>
        <v>8.75544041027482</v>
      </c>
      <c r="H13" s="63">
        <f t="shared" si="6"/>
        <v>15.528187178965602</v>
      </c>
      <c r="I13" s="63">
        <f t="shared" si="6"/>
        <v>24.85368733516345</v>
      </c>
      <c r="J13" s="63">
        <f t="shared" si="6"/>
        <v>37.91353146320077</v>
      </c>
      <c r="K13" s="63">
        <f t="shared" si="6"/>
        <v>54.689710288644754</v>
      </c>
      <c r="L13" s="63">
        <f t="shared" si="6"/>
        <v>75.48107051485685</v>
      </c>
      <c r="M13" s="63">
        <f t="shared" si="6"/>
        <v>134.0453664132656</v>
      </c>
      <c r="N13" s="304" t="s">
        <v>99</v>
      </c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59"/>
      <c r="AC13" s="253">
        <f t="shared" si="5"/>
        <v>34216.754852379236</v>
      </c>
    </row>
    <row r="14" spans="1:29" ht="18.75" customHeight="1" thickBot="1">
      <c r="A14" s="73"/>
      <c r="B14" s="155"/>
      <c r="C14" s="57">
        <v>36</v>
      </c>
      <c r="D14" s="58" t="s">
        <v>35</v>
      </c>
      <c r="E14" s="59">
        <v>0.15</v>
      </c>
      <c r="F14" s="297" t="s">
        <v>99</v>
      </c>
      <c r="G14" s="298"/>
      <c r="H14" s="298"/>
      <c r="I14" s="298"/>
      <c r="J14" s="298"/>
      <c r="K14" s="298"/>
      <c r="L14" s="298"/>
      <c r="M14" s="299"/>
      <c r="N14" s="60">
        <f aca="true" t="shared" si="7" ref="N14:AC21">(0.001*$O$3*25.4^3*6.894757*$E14*$C14*N$7*N$4)*IF($B$2="I",0.737561,1)</f>
        <v>136.35570331516274</v>
      </c>
      <c r="O14" s="60">
        <f t="shared" si="7"/>
        <v>204.43874561106207</v>
      </c>
      <c r="P14" s="60">
        <f t="shared" si="7"/>
        <v>289.80556185642456</v>
      </c>
      <c r="Q14" s="60">
        <f t="shared" si="7"/>
        <v>408.84331849358614</v>
      </c>
      <c r="R14" s="60">
        <f t="shared" si="7"/>
        <v>535.9370028270693</v>
      </c>
      <c r="S14" s="60">
        <f t="shared" si="7"/>
        <v>711.407731631305</v>
      </c>
      <c r="T14" s="273">
        <f t="shared" si="7"/>
        <v>880.9970449042606</v>
      </c>
      <c r="U14" s="273">
        <f t="shared" si="7"/>
        <v>1121.8660659464</v>
      </c>
      <c r="V14" s="273">
        <f t="shared" si="7"/>
        <v>1367.06883731482</v>
      </c>
      <c r="W14" s="273">
        <f t="shared" si="7"/>
        <v>1686.2998083112418</v>
      </c>
      <c r="X14" s="273">
        <f t="shared" si="7"/>
        <v>2466.210284460772</v>
      </c>
      <c r="Y14" s="273">
        <f t="shared" si="7"/>
        <v>3374.005554777352</v>
      </c>
      <c r="Z14" s="273">
        <f t="shared" si="7"/>
        <v>4579.373853549543</v>
      </c>
      <c r="AA14" s="273">
        <f t="shared" si="7"/>
        <v>6041.956497668186</v>
      </c>
      <c r="AB14" s="274"/>
      <c r="AC14" s="274">
        <f t="shared" si="7"/>
        <v>21610.582012028994</v>
      </c>
    </row>
    <row r="15" spans="1:29" ht="18.75" customHeight="1" thickTop="1">
      <c r="A15" s="73" t="s">
        <v>49</v>
      </c>
      <c r="B15" s="9" t="s">
        <v>39</v>
      </c>
      <c r="C15" s="9">
        <v>92</v>
      </c>
      <c r="D15" s="22" t="s">
        <v>33</v>
      </c>
      <c r="E15" s="55">
        <v>0.2</v>
      </c>
      <c r="F15" s="111">
        <f aca="true" t="shared" si="8" ref="F15:M21">(0.001*$O$3*25.4^3*6.894757*$E15*$C15*F$7*F$4)*IF($B$2="I",0.737561,1)</f>
        <v>9.14852069138754</v>
      </c>
      <c r="G15" s="56">
        <f t="shared" si="8"/>
        <v>18.84211737415868</v>
      </c>
      <c r="H15" s="56">
        <f t="shared" si="8"/>
        <v>33.41738527403124</v>
      </c>
      <c r="I15" s="56">
        <f t="shared" si="8"/>
        <v>53.48629789087806</v>
      </c>
      <c r="J15" s="56">
        <f t="shared" si="8"/>
        <v>81.59169344127417</v>
      </c>
      <c r="K15" s="56">
        <f t="shared" si="8"/>
        <v>117.69481512410101</v>
      </c>
      <c r="L15" s="56">
        <f t="shared" si="8"/>
        <v>162.43879502612472</v>
      </c>
      <c r="M15" s="56">
        <f t="shared" si="8"/>
        <v>288.47189964960086</v>
      </c>
      <c r="N15" s="56">
        <f t="shared" si="7"/>
        <v>464.6194335183323</v>
      </c>
      <c r="O15" s="56">
        <f t="shared" si="7"/>
        <v>696.6060961562116</v>
      </c>
      <c r="P15" s="269">
        <f t="shared" si="7"/>
        <v>987.4856181774469</v>
      </c>
      <c r="Q15" s="269">
        <f t="shared" si="7"/>
        <v>1393.095751904071</v>
      </c>
      <c r="R15" s="269">
        <f t="shared" si="7"/>
        <v>1826.1557133366805</v>
      </c>
      <c r="S15" s="269">
        <f t="shared" si="7"/>
        <v>2424.05597444741</v>
      </c>
      <c r="T15" s="269">
        <f t="shared" si="7"/>
        <v>3001.915856710814</v>
      </c>
      <c r="U15" s="269">
        <f t="shared" si="7"/>
        <v>3822.654743224771</v>
      </c>
      <c r="V15" s="269">
        <f t="shared" si="7"/>
        <v>4658.16048270235</v>
      </c>
      <c r="W15" s="269">
        <f t="shared" si="7"/>
        <v>5745.910457949416</v>
      </c>
      <c r="X15" s="269">
        <f t="shared" si="7"/>
        <v>8403.383191495963</v>
      </c>
      <c r="Y15" s="269">
        <f t="shared" si="7"/>
        <v>11496.611519982087</v>
      </c>
      <c r="Z15" s="269">
        <f t="shared" si="7"/>
        <v>15603.792389872518</v>
      </c>
      <c r="AA15" s="269">
        <f t="shared" si="7"/>
        <v>20587.407325387896</v>
      </c>
      <c r="AB15" s="275"/>
      <c r="AC15" s="275">
        <f t="shared" si="7"/>
        <v>73636.05722617287</v>
      </c>
    </row>
    <row r="16" spans="1:29" ht="18.75" customHeight="1" thickBot="1">
      <c r="A16" s="73" t="s">
        <v>27</v>
      </c>
      <c r="B16" s="9" t="s">
        <v>100</v>
      </c>
      <c r="C16" s="23">
        <v>92</v>
      </c>
      <c r="D16" s="24" t="s">
        <v>35</v>
      </c>
      <c r="E16" s="20">
        <v>0.15</v>
      </c>
      <c r="F16" s="104">
        <f t="shared" si="8"/>
        <v>6.861390518540656</v>
      </c>
      <c r="G16" s="25">
        <f t="shared" si="8"/>
        <v>14.131588030619008</v>
      </c>
      <c r="H16" s="25">
        <f t="shared" si="8"/>
        <v>25.06303895552343</v>
      </c>
      <c r="I16" s="25">
        <f t="shared" si="8"/>
        <v>40.11472341815855</v>
      </c>
      <c r="J16" s="25">
        <f t="shared" si="8"/>
        <v>61.19377008095563</v>
      </c>
      <c r="K16" s="25">
        <f t="shared" si="8"/>
        <v>88.27111134307575</v>
      </c>
      <c r="L16" s="25">
        <f t="shared" si="8"/>
        <v>121.82909626959355</v>
      </c>
      <c r="M16" s="25">
        <f t="shared" si="8"/>
        <v>216.3539247372006</v>
      </c>
      <c r="N16" s="25">
        <f t="shared" si="7"/>
        <v>348.46457513874924</v>
      </c>
      <c r="O16" s="25">
        <f t="shared" si="7"/>
        <v>522.4545721171587</v>
      </c>
      <c r="P16" s="270">
        <f t="shared" si="7"/>
        <v>740.6142136330851</v>
      </c>
      <c r="Q16" s="270">
        <f t="shared" si="7"/>
        <v>1044.8218139280534</v>
      </c>
      <c r="R16" s="270">
        <f t="shared" si="7"/>
        <v>1369.6167850025104</v>
      </c>
      <c r="S16" s="270">
        <f t="shared" si="7"/>
        <v>1818.041980835557</v>
      </c>
      <c r="T16" s="270">
        <f t="shared" si="7"/>
        <v>2251.4368925331105</v>
      </c>
      <c r="U16" s="270">
        <f t="shared" si="7"/>
        <v>2866.991057418578</v>
      </c>
      <c r="V16" s="270">
        <f t="shared" si="7"/>
        <v>3493.6203620267625</v>
      </c>
      <c r="W16" s="270">
        <f t="shared" si="7"/>
        <v>4309.432843462062</v>
      </c>
      <c r="X16" s="270">
        <f t="shared" si="7"/>
        <v>6302.537393621972</v>
      </c>
      <c r="Y16" s="270">
        <f t="shared" si="7"/>
        <v>8622.458639986566</v>
      </c>
      <c r="Z16" s="270">
        <f t="shared" si="7"/>
        <v>11702.844292404388</v>
      </c>
      <c r="AA16" s="270">
        <f t="shared" si="7"/>
        <v>15440.55549404092</v>
      </c>
      <c r="AB16" s="276"/>
      <c r="AC16" s="276">
        <f t="shared" si="7"/>
        <v>55227.04291962965</v>
      </c>
    </row>
    <row r="17" spans="1:29" ht="18.75" customHeight="1" thickTop="1">
      <c r="A17" s="73" t="s">
        <v>49</v>
      </c>
      <c r="B17" s="15" t="s">
        <v>137</v>
      </c>
      <c r="C17" s="15">
        <v>115</v>
      </c>
      <c r="D17" s="19" t="s">
        <v>33</v>
      </c>
      <c r="E17" s="27">
        <v>0.2</v>
      </c>
      <c r="F17" s="105">
        <f t="shared" si="8"/>
        <v>11.435650864234425</v>
      </c>
      <c r="G17" s="28">
        <f t="shared" si="8"/>
        <v>23.552646717698348</v>
      </c>
      <c r="H17" s="28">
        <f t="shared" si="8"/>
        <v>41.77173159253904</v>
      </c>
      <c r="I17" s="28">
        <f t="shared" si="8"/>
        <v>66.85787236359758</v>
      </c>
      <c r="J17" s="28">
        <f t="shared" si="8"/>
        <v>101.98961680159272</v>
      </c>
      <c r="K17" s="28">
        <f t="shared" si="8"/>
        <v>147.11851890512625</v>
      </c>
      <c r="L17" s="28">
        <f t="shared" si="8"/>
        <v>203.0484937826559</v>
      </c>
      <c r="M17" s="28">
        <f t="shared" si="8"/>
        <v>360.589874562001</v>
      </c>
      <c r="N17" s="28">
        <f t="shared" si="7"/>
        <v>580.7742918979153</v>
      </c>
      <c r="O17" s="28">
        <f t="shared" si="7"/>
        <v>870.7576201952643</v>
      </c>
      <c r="P17" s="277">
        <f t="shared" si="7"/>
        <v>1234.3570227218083</v>
      </c>
      <c r="Q17" s="277">
        <f t="shared" si="7"/>
        <v>1741.3696898800888</v>
      </c>
      <c r="R17" s="277">
        <f t="shared" si="7"/>
        <v>2282.69464167085</v>
      </c>
      <c r="S17" s="277">
        <f t="shared" si="7"/>
        <v>3030.0699680592616</v>
      </c>
      <c r="T17" s="277">
        <f t="shared" si="7"/>
        <v>3752.3948208885167</v>
      </c>
      <c r="U17" s="277">
        <f t="shared" si="7"/>
        <v>4778.318429030963</v>
      </c>
      <c r="V17" s="277">
        <f t="shared" si="7"/>
        <v>5822.700603377936</v>
      </c>
      <c r="W17" s="277">
        <f t="shared" si="7"/>
        <v>7182.388072436768</v>
      </c>
      <c r="X17" s="277">
        <f t="shared" si="7"/>
        <v>10504.228989369953</v>
      </c>
      <c r="Y17" s="277">
        <f t="shared" si="7"/>
        <v>14370.764399977608</v>
      </c>
      <c r="Z17" s="277">
        <f t="shared" si="7"/>
        <v>19504.740487340645</v>
      </c>
      <c r="AA17" s="277">
        <f t="shared" si="7"/>
        <v>25734.25915673486</v>
      </c>
      <c r="AB17" s="278"/>
      <c r="AC17" s="278">
        <f t="shared" si="7"/>
        <v>92045.07153271607</v>
      </c>
    </row>
    <row r="18" spans="1:29" ht="18.75" customHeight="1" thickBot="1">
      <c r="A18" s="73" t="s">
        <v>27</v>
      </c>
      <c r="B18" s="167"/>
      <c r="C18" s="168">
        <v>115</v>
      </c>
      <c r="D18" s="58" t="s">
        <v>35</v>
      </c>
      <c r="E18" s="59">
        <v>0.15</v>
      </c>
      <c r="F18" s="169">
        <f t="shared" si="8"/>
        <v>8.576738148175819</v>
      </c>
      <c r="G18" s="60">
        <f t="shared" si="8"/>
        <v>17.66448503827376</v>
      </c>
      <c r="H18" s="60">
        <f t="shared" si="8"/>
        <v>31.328798694404288</v>
      </c>
      <c r="I18" s="60">
        <f t="shared" si="8"/>
        <v>50.143404272698184</v>
      </c>
      <c r="J18" s="60">
        <f t="shared" si="8"/>
        <v>76.49221260119454</v>
      </c>
      <c r="K18" s="60">
        <f t="shared" si="8"/>
        <v>110.33888917884468</v>
      </c>
      <c r="L18" s="60">
        <f t="shared" si="8"/>
        <v>152.28637033699192</v>
      </c>
      <c r="M18" s="60">
        <f t="shared" si="8"/>
        <v>270.4424059215008</v>
      </c>
      <c r="N18" s="60">
        <f t="shared" si="7"/>
        <v>435.58071892343645</v>
      </c>
      <c r="O18" s="60">
        <f t="shared" si="7"/>
        <v>653.0682151464483</v>
      </c>
      <c r="P18" s="273">
        <f t="shared" si="7"/>
        <v>925.7677670413563</v>
      </c>
      <c r="Q18" s="273">
        <f t="shared" si="7"/>
        <v>1306.0272674100665</v>
      </c>
      <c r="R18" s="273">
        <f t="shared" si="7"/>
        <v>1712.0209812531377</v>
      </c>
      <c r="S18" s="273">
        <f t="shared" si="7"/>
        <v>2272.5524760444464</v>
      </c>
      <c r="T18" s="273">
        <f t="shared" si="7"/>
        <v>2814.296115666388</v>
      </c>
      <c r="U18" s="273">
        <f t="shared" si="7"/>
        <v>3583.738821773222</v>
      </c>
      <c r="V18" s="273">
        <f t="shared" si="7"/>
        <v>4367.025452533452</v>
      </c>
      <c r="W18" s="273">
        <f t="shared" si="7"/>
        <v>5386.791054327577</v>
      </c>
      <c r="X18" s="273">
        <f t="shared" si="7"/>
        <v>7878.171742027465</v>
      </c>
      <c r="Y18" s="273">
        <f t="shared" si="7"/>
        <v>10778.073299983207</v>
      </c>
      <c r="Z18" s="273">
        <f t="shared" si="7"/>
        <v>14628.555365505485</v>
      </c>
      <c r="AA18" s="273">
        <f t="shared" si="7"/>
        <v>19300.69436755115</v>
      </c>
      <c r="AB18" s="274"/>
      <c r="AC18" s="274">
        <f t="shared" si="7"/>
        <v>69033.80364953706</v>
      </c>
    </row>
    <row r="19" spans="1:29" ht="18.75" customHeight="1" thickTop="1">
      <c r="A19" s="73" t="s">
        <v>34</v>
      </c>
      <c r="B19" s="15" t="s">
        <v>101</v>
      </c>
      <c r="C19" s="15">
        <v>130</v>
      </c>
      <c r="D19" s="19" t="s">
        <v>33</v>
      </c>
      <c r="E19" s="27">
        <v>0.2</v>
      </c>
      <c r="F19" s="105">
        <f t="shared" si="8"/>
        <v>12.927257498699785</v>
      </c>
      <c r="G19" s="28">
        <f t="shared" si="8"/>
        <v>26.62473107218074</v>
      </c>
      <c r="H19" s="28">
        <f t="shared" si="8"/>
        <v>47.220218322000655</v>
      </c>
      <c r="I19" s="28">
        <f t="shared" si="8"/>
        <v>75.57846441102335</v>
      </c>
      <c r="J19" s="28">
        <f t="shared" si="8"/>
        <v>115.29261029745263</v>
      </c>
      <c r="K19" s="28">
        <f t="shared" si="8"/>
        <v>166.30789093622965</v>
      </c>
      <c r="L19" s="28">
        <f t="shared" si="8"/>
        <v>229.5330799282197</v>
      </c>
      <c r="M19" s="28">
        <f t="shared" si="8"/>
        <v>407.6233364613925</v>
      </c>
      <c r="N19" s="28">
        <f t="shared" si="7"/>
        <v>656.527460406339</v>
      </c>
      <c r="O19" s="28">
        <f t="shared" si="7"/>
        <v>984.3347010902988</v>
      </c>
      <c r="P19" s="28">
        <f t="shared" si="7"/>
        <v>1395.3601126420442</v>
      </c>
      <c r="Q19" s="28">
        <f t="shared" si="7"/>
        <v>1968.5048668209697</v>
      </c>
      <c r="R19" s="28">
        <f t="shared" si="7"/>
        <v>2580.4374210192223</v>
      </c>
      <c r="S19" s="28">
        <f t="shared" si="7"/>
        <v>3425.296485632209</v>
      </c>
      <c r="T19" s="277">
        <f t="shared" si="7"/>
        <v>4241.837623613106</v>
      </c>
      <c r="U19" s="277">
        <f t="shared" si="7"/>
        <v>5401.577354556741</v>
      </c>
      <c r="V19" s="277">
        <f t="shared" si="7"/>
        <v>6582.183290775058</v>
      </c>
      <c r="W19" s="277">
        <f t="shared" si="7"/>
        <v>8119.221299276347</v>
      </c>
      <c r="X19" s="277">
        <f t="shared" si="7"/>
        <v>11874.345814070382</v>
      </c>
      <c r="Y19" s="277">
        <f t="shared" si="7"/>
        <v>16245.21193040947</v>
      </c>
      <c r="Z19" s="277">
        <f t="shared" si="7"/>
        <v>22048.837072645947</v>
      </c>
      <c r="AA19" s="277">
        <f t="shared" si="7"/>
        <v>29090.90165543941</v>
      </c>
      <c r="AB19" s="278"/>
      <c r="AC19" s="278">
        <f t="shared" si="7"/>
        <v>104050.95042828773</v>
      </c>
    </row>
    <row r="20" spans="1:29" ht="18.75" customHeight="1" thickBot="1">
      <c r="A20" s="73" t="s">
        <v>76</v>
      </c>
      <c r="B20" s="9"/>
      <c r="C20" s="23">
        <v>130</v>
      </c>
      <c r="D20" s="24" t="s">
        <v>35</v>
      </c>
      <c r="E20" s="20">
        <v>0.15</v>
      </c>
      <c r="F20" s="104">
        <f t="shared" si="8"/>
        <v>9.69544312402484</v>
      </c>
      <c r="G20" s="25">
        <f t="shared" si="8"/>
        <v>19.968548304135556</v>
      </c>
      <c r="H20" s="25">
        <f t="shared" si="8"/>
        <v>35.4151637415005</v>
      </c>
      <c r="I20" s="25">
        <f t="shared" si="8"/>
        <v>56.683848308267514</v>
      </c>
      <c r="J20" s="25">
        <f t="shared" si="8"/>
        <v>86.46945772308948</v>
      </c>
      <c r="K20" s="25">
        <f t="shared" si="8"/>
        <v>124.73091820217226</v>
      </c>
      <c r="L20" s="25">
        <f t="shared" si="8"/>
        <v>172.1498099461648</v>
      </c>
      <c r="M20" s="25">
        <f t="shared" si="8"/>
        <v>305.7175023460444</v>
      </c>
      <c r="N20" s="25">
        <f t="shared" si="7"/>
        <v>492.3955953047543</v>
      </c>
      <c r="O20" s="25">
        <f t="shared" si="7"/>
        <v>738.2510258177242</v>
      </c>
      <c r="P20" s="25">
        <f t="shared" si="7"/>
        <v>1046.520084481533</v>
      </c>
      <c r="Q20" s="25">
        <f t="shared" si="7"/>
        <v>1476.3786501157276</v>
      </c>
      <c r="R20" s="25">
        <f t="shared" si="7"/>
        <v>1935.3280657644166</v>
      </c>
      <c r="S20" s="25">
        <f t="shared" si="7"/>
        <v>2568.972364224157</v>
      </c>
      <c r="T20" s="270">
        <f t="shared" si="7"/>
        <v>3181.3782177098296</v>
      </c>
      <c r="U20" s="270">
        <f t="shared" si="7"/>
        <v>4051.1830159175556</v>
      </c>
      <c r="V20" s="270">
        <f t="shared" si="7"/>
        <v>4936.637468081294</v>
      </c>
      <c r="W20" s="270">
        <f t="shared" si="7"/>
        <v>6089.415974457261</v>
      </c>
      <c r="X20" s="270">
        <f t="shared" si="7"/>
        <v>8905.759360552787</v>
      </c>
      <c r="Y20" s="270">
        <f t="shared" si="7"/>
        <v>12183.908947807102</v>
      </c>
      <c r="Z20" s="270">
        <f t="shared" si="7"/>
        <v>16536.627804484462</v>
      </c>
      <c r="AA20" s="270">
        <f t="shared" si="7"/>
        <v>21818.176241579557</v>
      </c>
      <c r="AB20" s="276"/>
      <c r="AC20" s="276">
        <f t="shared" si="7"/>
        <v>78038.2128212158</v>
      </c>
    </row>
    <row r="21" spans="1:29" ht="18.75" customHeight="1" thickTop="1">
      <c r="A21" s="73" t="s">
        <v>31</v>
      </c>
      <c r="B21" s="15" t="s">
        <v>102</v>
      </c>
      <c r="C21" s="64">
        <v>81</v>
      </c>
      <c r="D21" s="65" t="s">
        <v>33</v>
      </c>
      <c r="E21" s="66">
        <v>0.2</v>
      </c>
      <c r="F21" s="279">
        <f t="shared" si="8"/>
        <v>8.054675826112943</v>
      </c>
      <c r="G21" s="280">
        <f t="shared" si="8"/>
        <v>16.589255514204922</v>
      </c>
      <c r="H21" s="280">
        <f t="shared" si="8"/>
        <v>29.42182833909272</v>
      </c>
      <c r="I21" s="280">
        <f t="shared" si="8"/>
        <v>47.09119705609916</v>
      </c>
      <c r="J21" s="280">
        <f t="shared" si="8"/>
        <v>71.83616487764355</v>
      </c>
      <c r="K21" s="280">
        <f t="shared" si="8"/>
        <v>103.62260896795848</v>
      </c>
      <c r="L21" s="280">
        <f t="shared" si="8"/>
        <v>143.0167651860446</v>
      </c>
      <c r="M21" s="280">
        <f t="shared" si="8"/>
        <v>253.9806942567138</v>
      </c>
      <c r="N21" s="280">
        <f aca="true" t="shared" si="9" ref="N21:S21">(0.001*$O$3*25.4^3*6.894757*$E21*$C21*N$7*N$4)*IF($B$2="I",0.737561,1)</f>
        <v>409.0671099454881</v>
      </c>
      <c r="O21" s="280">
        <f t="shared" si="9"/>
        <v>613.3162368331862</v>
      </c>
      <c r="P21" s="62">
        <f t="shared" si="9"/>
        <v>869.4166855692737</v>
      </c>
      <c r="Q21" s="62">
        <f t="shared" si="9"/>
        <v>1226.5299554807584</v>
      </c>
      <c r="R21" s="62">
        <f t="shared" si="9"/>
        <v>1607.8110084812076</v>
      </c>
      <c r="S21" s="62">
        <f t="shared" si="9"/>
        <v>2134.2231948939148</v>
      </c>
      <c r="T21" s="295" t="s">
        <v>99</v>
      </c>
      <c r="U21" s="296"/>
      <c r="V21" s="296"/>
      <c r="W21" s="296"/>
      <c r="X21" s="296"/>
      <c r="Y21" s="296"/>
      <c r="Z21" s="296"/>
      <c r="AA21" s="296"/>
      <c r="AB21" s="254"/>
      <c r="AC21" s="254">
        <f t="shared" si="7"/>
        <v>64831.74603608698</v>
      </c>
    </row>
    <row r="22" spans="1:29" ht="18.75" customHeight="1">
      <c r="A22" s="73" t="s">
        <v>35</v>
      </c>
      <c r="B22" s="153"/>
      <c r="C22" s="67">
        <v>58</v>
      </c>
      <c r="D22" s="68" t="s">
        <v>33</v>
      </c>
      <c r="E22" s="69">
        <v>0.2</v>
      </c>
      <c r="F22" s="302" t="s">
        <v>99</v>
      </c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303"/>
      <c r="T22" s="61">
        <f aca="true" t="shared" si="10" ref="T22:AC23">(0.001*$O$3*25.4^3*6.894757*$E22*$C22*T$7*T$4)*IF($B$2="I",0.737561,1)</f>
        <v>1892.5121705350782</v>
      </c>
      <c r="U22" s="61">
        <f t="shared" si="10"/>
        <v>2409.934512033007</v>
      </c>
      <c r="V22" s="61">
        <f t="shared" si="10"/>
        <v>2936.6663912688723</v>
      </c>
      <c r="W22" s="61">
        <f t="shared" si="10"/>
        <v>3622.4218104463707</v>
      </c>
      <c r="X22" s="61">
        <f t="shared" si="10"/>
        <v>5297.785055508324</v>
      </c>
      <c r="Y22" s="61">
        <f t="shared" si="10"/>
        <v>7247.863784336533</v>
      </c>
      <c r="Z22" s="61">
        <f t="shared" si="10"/>
        <v>9837.1734631805</v>
      </c>
      <c r="AA22" s="61">
        <f t="shared" si="10"/>
        <v>12979.017661657585</v>
      </c>
      <c r="AB22" s="254"/>
      <c r="AC22" s="254">
        <f t="shared" si="10"/>
        <v>46422.73172954376</v>
      </c>
    </row>
    <row r="23" spans="1:29" ht="18.75" customHeight="1">
      <c r="A23" s="73"/>
      <c r="B23" s="153"/>
      <c r="C23" s="67">
        <v>81</v>
      </c>
      <c r="D23" s="70" t="s">
        <v>35</v>
      </c>
      <c r="E23" s="69">
        <v>0.15</v>
      </c>
      <c r="F23" s="281">
        <f aca="true" t="shared" si="11" ref="F23:S23">(0.001*$O$3*25.4^3*6.894757*$E23*$C23*F$7*F$4)*IF($B$2="I",0.737561,1)</f>
        <v>6.041006869584708</v>
      </c>
      <c r="G23" s="282">
        <f t="shared" si="11"/>
        <v>12.441941635653691</v>
      </c>
      <c r="H23" s="282">
        <f t="shared" si="11"/>
        <v>22.066371254319538</v>
      </c>
      <c r="I23" s="282">
        <f t="shared" si="11"/>
        <v>35.31839779207437</v>
      </c>
      <c r="J23" s="282">
        <f t="shared" si="11"/>
        <v>53.87712365823267</v>
      </c>
      <c r="K23" s="282">
        <f t="shared" si="11"/>
        <v>77.71695672596886</v>
      </c>
      <c r="L23" s="282">
        <f t="shared" si="11"/>
        <v>107.26257388953343</v>
      </c>
      <c r="M23" s="282">
        <f t="shared" si="11"/>
        <v>190.48552069253532</v>
      </c>
      <c r="N23" s="282">
        <f t="shared" si="11"/>
        <v>306.80033245911613</v>
      </c>
      <c r="O23" s="282">
        <f t="shared" si="11"/>
        <v>459.9871776248897</v>
      </c>
      <c r="P23" s="63">
        <f t="shared" si="11"/>
        <v>652.0625141769552</v>
      </c>
      <c r="Q23" s="63">
        <f t="shared" si="11"/>
        <v>919.8974666105686</v>
      </c>
      <c r="R23" s="63">
        <f t="shared" si="11"/>
        <v>1205.8582563609057</v>
      </c>
      <c r="S23" s="63">
        <f t="shared" si="11"/>
        <v>1600.6673961704362</v>
      </c>
      <c r="T23" s="295" t="s">
        <v>99</v>
      </c>
      <c r="U23" s="296"/>
      <c r="V23" s="296"/>
      <c r="W23" s="296"/>
      <c r="X23" s="296"/>
      <c r="Y23" s="296"/>
      <c r="Z23" s="296"/>
      <c r="AA23" s="296"/>
      <c r="AB23" s="259"/>
      <c r="AC23" s="253">
        <f t="shared" si="10"/>
        <v>48623.809527065234</v>
      </c>
    </row>
    <row r="24" spans="1:29" ht="18.75" customHeight="1" thickBot="1">
      <c r="A24" s="73"/>
      <c r="B24" s="155"/>
      <c r="C24" s="57">
        <v>58</v>
      </c>
      <c r="D24" s="58" t="s">
        <v>35</v>
      </c>
      <c r="E24" s="59">
        <v>0.15</v>
      </c>
      <c r="F24" s="297" t="s">
        <v>99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9"/>
      <c r="T24" s="60">
        <f aca="true" t="shared" si="12" ref="T24:AC32">(0.001*$O$3*25.4^3*6.894757*$E24*$C24*T$7*T$4)*IF($B$2="I",0.737561,1)</f>
        <v>1419.3841279013088</v>
      </c>
      <c r="U24" s="60">
        <f t="shared" si="12"/>
        <v>1807.4508840247556</v>
      </c>
      <c r="V24" s="60">
        <f t="shared" si="12"/>
        <v>2202.4997934516546</v>
      </c>
      <c r="W24" s="60">
        <f t="shared" si="12"/>
        <v>2716.816357834778</v>
      </c>
      <c r="X24" s="60">
        <f t="shared" si="12"/>
        <v>3973.338791631243</v>
      </c>
      <c r="Y24" s="60">
        <f t="shared" si="12"/>
        <v>5435.8978382524</v>
      </c>
      <c r="Z24" s="60">
        <f t="shared" si="12"/>
        <v>7377.880097385375</v>
      </c>
      <c r="AA24" s="60">
        <f t="shared" si="12"/>
        <v>9734.263246243188</v>
      </c>
      <c r="AB24" s="255"/>
      <c r="AC24" s="255">
        <f t="shared" si="12"/>
        <v>34817.048797157826</v>
      </c>
    </row>
    <row r="25" spans="1:29" ht="18.75" customHeight="1" thickTop="1">
      <c r="A25" s="73"/>
      <c r="B25" s="15" t="s">
        <v>103</v>
      </c>
      <c r="C25" s="15">
        <v>130</v>
      </c>
      <c r="D25" s="19" t="s">
        <v>33</v>
      </c>
      <c r="E25" s="27">
        <v>0.2</v>
      </c>
      <c r="F25" s="283">
        <f aca="true" t="shared" si="13" ref="F25:S32">(0.001*$O$3*25.4^3*6.894757*$E25*$C25*F$7*F$4)*IF($B$2="I",0.737561,1)</f>
        <v>12.927257498699785</v>
      </c>
      <c r="G25" s="277">
        <f t="shared" si="13"/>
        <v>26.62473107218074</v>
      </c>
      <c r="H25" s="277">
        <f t="shared" si="13"/>
        <v>47.220218322000655</v>
      </c>
      <c r="I25" s="277">
        <f t="shared" si="13"/>
        <v>75.57846441102335</v>
      </c>
      <c r="J25" s="28">
        <f t="shared" si="13"/>
        <v>115.29261029745263</v>
      </c>
      <c r="K25" s="28">
        <f t="shared" si="13"/>
        <v>166.30789093622965</v>
      </c>
      <c r="L25" s="28">
        <f t="shared" si="13"/>
        <v>229.5330799282197</v>
      </c>
      <c r="M25" s="28">
        <f t="shared" si="13"/>
        <v>407.6233364613925</v>
      </c>
      <c r="N25" s="28">
        <f t="shared" si="13"/>
        <v>656.527460406339</v>
      </c>
      <c r="O25" s="28">
        <f t="shared" si="13"/>
        <v>984.3347010902988</v>
      </c>
      <c r="P25" s="28">
        <f t="shared" si="13"/>
        <v>1395.3601126420442</v>
      </c>
      <c r="Q25" s="28">
        <f t="shared" si="13"/>
        <v>1968.5048668209697</v>
      </c>
      <c r="R25" s="28">
        <f t="shared" si="13"/>
        <v>2580.4374210192223</v>
      </c>
      <c r="S25" s="28">
        <f t="shared" si="13"/>
        <v>3425.296485632209</v>
      </c>
      <c r="T25" s="277">
        <f t="shared" si="12"/>
        <v>4241.837623613106</v>
      </c>
      <c r="U25" s="277">
        <f t="shared" si="12"/>
        <v>5401.577354556741</v>
      </c>
      <c r="V25" s="277">
        <f t="shared" si="12"/>
        <v>6582.183290775058</v>
      </c>
      <c r="W25" s="277">
        <f t="shared" si="12"/>
        <v>8119.221299276347</v>
      </c>
      <c r="X25" s="277">
        <f t="shared" si="12"/>
        <v>11874.345814070382</v>
      </c>
      <c r="Y25" s="277">
        <f t="shared" si="12"/>
        <v>16245.21193040947</v>
      </c>
      <c r="Z25" s="277">
        <f t="shared" si="12"/>
        <v>22048.837072645947</v>
      </c>
      <c r="AA25" s="277">
        <f t="shared" si="12"/>
        <v>29090.90165543941</v>
      </c>
      <c r="AB25" s="278"/>
      <c r="AC25" s="278">
        <f t="shared" si="12"/>
        <v>104050.95042828773</v>
      </c>
    </row>
    <row r="26" spans="1:29" ht="18.75" customHeight="1" thickBot="1">
      <c r="A26" s="73"/>
      <c r="B26" s="9"/>
      <c r="C26" s="23">
        <v>130</v>
      </c>
      <c r="D26" s="24" t="s">
        <v>35</v>
      </c>
      <c r="E26" s="20">
        <v>0.15</v>
      </c>
      <c r="F26" s="284">
        <f t="shared" si="13"/>
        <v>9.69544312402484</v>
      </c>
      <c r="G26" s="270">
        <f t="shared" si="13"/>
        <v>19.968548304135556</v>
      </c>
      <c r="H26" s="270">
        <f t="shared" si="13"/>
        <v>35.4151637415005</v>
      </c>
      <c r="I26" s="270">
        <f t="shared" si="13"/>
        <v>56.683848308267514</v>
      </c>
      <c r="J26" s="25">
        <f t="shared" si="13"/>
        <v>86.46945772308948</v>
      </c>
      <c r="K26" s="25">
        <f t="shared" si="13"/>
        <v>124.73091820217226</v>
      </c>
      <c r="L26" s="25">
        <f t="shared" si="13"/>
        <v>172.1498099461648</v>
      </c>
      <c r="M26" s="25">
        <f t="shared" si="13"/>
        <v>305.7175023460444</v>
      </c>
      <c r="N26" s="25">
        <f t="shared" si="13"/>
        <v>492.3955953047543</v>
      </c>
      <c r="O26" s="25">
        <f t="shared" si="13"/>
        <v>738.2510258177242</v>
      </c>
      <c r="P26" s="25">
        <f t="shared" si="13"/>
        <v>1046.520084481533</v>
      </c>
      <c r="Q26" s="25">
        <f t="shared" si="13"/>
        <v>1476.3786501157276</v>
      </c>
      <c r="R26" s="25">
        <f t="shared" si="13"/>
        <v>1935.3280657644166</v>
      </c>
      <c r="S26" s="25">
        <f t="shared" si="13"/>
        <v>2568.972364224157</v>
      </c>
      <c r="T26" s="270">
        <f t="shared" si="12"/>
        <v>3181.3782177098296</v>
      </c>
      <c r="U26" s="270">
        <f t="shared" si="12"/>
        <v>4051.1830159175556</v>
      </c>
      <c r="V26" s="270">
        <f t="shared" si="12"/>
        <v>4936.637468081294</v>
      </c>
      <c r="W26" s="270">
        <f t="shared" si="12"/>
        <v>6089.415974457261</v>
      </c>
      <c r="X26" s="270">
        <f t="shared" si="12"/>
        <v>8905.759360552787</v>
      </c>
      <c r="Y26" s="270">
        <f t="shared" si="12"/>
        <v>12183.908947807102</v>
      </c>
      <c r="Z26" s="270">
        <f t="shared" si="12"/>
        <v>16536.627804484462</v>
      </c>
      <c r="AA26" s="270">
        <f t="shared" si="12"/>
        <v>21818.176241579557</v>
      </c>
      <c r="AB26" s="276"/>
      <c r="AC26" s="276">
        <f t="shared" si="12"/>
        <v>78038.2128212158</v>
      </c>
    </row>
    <row r="27" spans="1:29" ht="18.75" customHeight="1" thickTop="1">
      <c r="A27" s="73"/>
      <c r="B27" s="15" t="s">
        <v>42</v>
      </c>
      <c r="C27" s="15">
        <v>36</v>
      </c>
      <c r="D27" s="19" t="s">
        <v>33</v>
      </c>
      <c r="E27" s="27">
        <v>0.2</v>
      </c>
      <c r="F27" s="105">
        <f t="shared" si="13"/>
        <v>3.5798559227168636</v>
      </c>
      <c r="G27" s="28">
        <f t="shared" si="13"/>
        <v>7.373002450757743</v>
      </c>
      <c r="H27" s="28">
        <f t="shared" si="13"/>
        <v>13.076368150707873</v>
      </c>
      <c r="I27" s="28">
        <f t="shared" si="13"/>
        <v>20.92942091382185</v>
      </c>
      <c r="J27" s="28">
        <f t="shared" si="13"/>
        <v>31.927184390063804</v>
      </c>
      <c r="K27" s="28">
        <f t="shared" si="13"/>
        <v>46.05449287464821</v>
      </c>
      <c r="L27" s="28">
        <f t="shared" si="13"/>
        <v>63.56300674935316</v>
      </c>
      <c r="M27" s="28">
        <f t="shared" si="13"/>
        <v>112.88030855853945</v>
      </c>
      <c r="N27" s="28">
        <f t="shared" si="13"/>
        <v>181.80760442021696</v>
      </c>
      <c r="O27" s="28">
        <f t="shared" si="13"/>
        <v>272.5849941480828</v>
      </c>
      <c r="P27" s="28">
        <f t="shared" si="13"/>
        <v>386.40741580856604</v>
      </c>
      <c r="Q27" s="28">
        <f t="shared" si="13"/>
        <v>545.1244246581148</v>
      </c>
      <c r="R27" s="28">
        <f t="shared" si="13"/>
        <v>714.5826704360923</v>
      </c>
      <c r="S27" s="28">
        <f t="shared" si="13"/>
        <v>948.5436421750733</v>
      </c>
      <c r="T27" s="28">
        <f t="shared" si="12"/>
        <v>1174.662726539014</v>
      </c>
      <c r="U27" s="28">
        <f t="shared" si="12"/>
        <v>1495.8214212618666</v>
      </c>
      <c r="V27" s="28">
        <f t="shared" si="12"/>
        <v>1822.7584497530931</v>
      </c>
      <c r="W27" s="28">
        <f t="shared" si="12"/>
        <v>2248.3997444149886</v>
      </c>
      <c r="X27" s="28">
        <f t="shared" si="12"/>
        <v>3288.280379281029</v>
      </c>
      <c r="Y27" s="28">
        <f t="shared" si="12"/>
        <v>4498.674073036469</v>
      </c>
      <c r="Z27" s="28">
        <f t="shared" si="12"/>
        <v>6105.831804732725</v>
      </c>
      <c r="AA27" s="28">
        <f t="shared" si="12"/>
        <v>8055.941996890914</v>
      </c>
      <c r="AB27" s="203"/>
      <c r="AC27" s="203">
        <f t="shared" si="12"/>
        <v>28814.109349371985</v>
      </c>
    </row>
    <row r="28" spans="1:29" ht="18.75" customHeight="1" thickBot="1">
      <c r="A28" s="73"/>
      <c r="B28" s="9"/>
      <c r="C28" s="23">
        <v>36</v>
      </c>
      <c r="D28" s="24" t="s">
        <v>35</v>
      </c>
      <c r="E28" s="20">
        <v>0.15</v>
      </c>
      <c r="F28" s="104">
        <f t="shared" si="13"/>
        <v>2.684891942037648</v>
      </c>
      <c r="G28" s="25">
        <f t="shared" si="13"/>
        <v>5.529751838068308</v>
      </c>
      <c r="H28" s="25">
        <f t="shared" si="13"/>
        <v>9.807276113030909</v>
      </c>
      <c r="I28" s="25">
        <f t="shared" si="13"/>
        <v>15.69706568536639</v>
      </c>
      <c r="J28" s="25">
        <f t="shared" si="13"/>
        <v>23.945388292547857</v>
      </c>
      <c r="K28" s="25">
        <f t="shared" si="13"/>
        <v>34.540869655986164</v>
      </c>
      <c r="L28" s="25">
        <f t="shared" si="13"/>
        <v>47.67225506201486</v>
      </c>
      <c r="M28" s="25">
        <f t="shared" si="13"/>
        <v>84.6602314189046</v>
      </c>
      <c r="N28" s="25">
        <f t="shared" si="13"/>
        <v>136.35570331516274</v>
      </c>
      <c r="O28" s="25">
        <f t="shared" si="13"/>
        <v>204.43874561106207</v>
      </c>
      <c r="P28" s="25">
        <f t="shared" si="13"/>
        <v>289.80556185642456</v>
      </c>
      <c r="Q28" s="25">
        <f t="shared" si="13"/>
        <v>408.84331849358614</v>
      </c>
      <c r="R28" s="25">
        <f t="shared" si="13"/>
        <v>535.9370028270693</v>
      </c>
      <c r="S28" s="25">
        <f t="shared" si="13"/>
        <v>711.407731631305</v>
      </c>
      <c r="T28" s="25">
        <f t="shared" si="12"/>
        <v>880.9970449042606</v>
      </c>
      <c r="U28" s="25">
        <f t="shared" si="12"/>
        <v>1121.8660659464</v>
      </c>
      <c r="V28" s="25">
        <f t="shared" si="12"/>
        <v>1367.06883731482</v>
      </c>
      <c r="W28" s="25">
        <f t="shared" si="12"/>
        <v>1686.2998083112418</v>
      </c>
      <c r="X28" s="25">
        <f t="shared" si="12"/>
        <v>2466.210284460772</v>
      </c>
      <c r="Y28" s="25">
        <f t="shared" si="12"/>
        <v>3374.005554777352</v>
      </c>
      <c r="Z28" s="25">
        <f t="shared" si="12"/>
        <v>4579.373853549543</v>
      </c>
      <c r="AA28" s="25">
        <f t="shared" si="12"/>
        <v>6041.956497668186</v>
      </c>
      <c r="AB28" s="202"/>
      <c r="AC28" s="202">
        <f t="shared" si="12"/>
        <v>21610.582012028994</v>
      </c>
    </row>
    <row r="29" spans="1:29" ht="18.75" customHeight="1" thickTop="1">
      <c r="A29" s="73"/>
      <c r="B29" s="15" t="s">
        <v>43</v>
      </c>
      <c r="C29" s="15">
        <v>45</v>
      </c>
      <c r="D29" s="19" t="s">
        <v>33</v>
      </c>
      <c r="E29" s="27">
        <v>0.2</v>
      </c>
      <c r="F29" s="105">
        <f t="shared" si="13"/>
        <v>4.474819903396079</v>
      </c>
      <c r="G29" s="28">
        <f t="shared" si="13"/>
        <v>9.216253063447178</v>
      </c>
      <c r="H29" s="28">
        <f t="shared" si="13"/>
        <v>16.34546018838484</v>
      </c>
      <c r="I29" s="28">
        <f t="shared" si="13"/>
        <v>26.16177614227731</v>
      </c>
      <c r="J29" s="28">
        <f t="shared" si="13"/>
        <v>39.90898048757976</v>
      </c>
      <c r="K29" s="28">
        <f t="shared" si="13"/>
        <v>57.568116093310266</v>
      </c>
      <c r="L29" s="28">
        <f t="shared" si="13"/>
        <v>79.45375843669143</v>
      </c>
      <c r="M29" s="28">
        <f t="shared" si="13"/>
        <v>141.1003856981743</v>
      </c>
      <c r="N29" s="28">
        <f t="shared" si="13"/>
        <v>227.25950552527118</v>
      </c>
      <c r="O29" s="28">
        <f t="shared" si="13"/>
        <v>340.73124268510344</v>
      </c>
      <c r="P29" s="28">
        <f t="shared" si="13"/>
        <v>483.00926976070764</v>
      </c>
      <c r="Q29" s="28">
        <f t="shared" si="13"/>
        <v>681.4055308226434</v>
      </c>
      <c r="R29" s="28">
        <f t="shared" si="13"/>
        <v>893.2283380451154</v>
      </c>
      <c r="S29" s="28">
        <f t="shared" si="13"/>
        <v>1185.6795527188415</v>
      </c>
      <c r="T29" s="28">
        <f t="shared" si="12"/>
        <v>1468.3284081737675</v>
      </c>
      <c r="U29" s="28">
        <f t="shared" si="12"/>
        <v>1869.7767765773333</v>
      </c>
      <c r="V29" s="28">
        <f t="shared" si="12"/>
        <v>2278.4480621913667</v>
      </c>
      <c r="W29" s="28">
        <f t="shared" si="12"/>
        <v>2810.4996805187357</v>
      </c>
      <c r="X29" s="28">
        <f t="shared" si="12"/>
        <v>4110.350474101286</v>
      </c>
      <c r="Y29" s="28">
        <f t="shared" si="12"/>
        <v>5623.342591295586</v>
      </c>
      <c r="Z29" s="28">
        <f t="shared" si="12"/>
        <v>7632.289755915905</v>
      </c>
      <c r="AA29" s="28">
        <f t="shared" si="12"/>
        <v>10069.927496113642</v>
      </c>
      <c r="AB29" s="203"/>
      <c r="AC29" s="203">
        <f t="shared" si="12"/>
        <v>36017.636686714985</v>
      </c>
    </row>
    <row r="30" spans="1:29" ht="18.75" customHeight="1" thickBot="1">
      <c r="A30" s="73"/>
      <c r="B30" s="9"/>
      <c r="C30" s="23">
        <v>45</v>
      </c>
      <c r="D30" s="24" t="s">
        <v>35</v>
      </c>
      <c r="E30" s="20">
        <v>0.15</v>
      </c>
      <c r="F30" s="104">
        <f t="shared" si="13"/>
        <v>3.35611492754706</v>
      </c>
      <c r="G30" s="25">
        <f t="shared" si="13"/>
        <v>6.912189797585384</v>
      </c>
      <c r="H30" s="25">
        <f t="shared" si="13"/>
        <v>12.259095141288634</v>
      </c>
      <c r="I30" s="25">
        <f t="shared" si="13"/>
        <v>19.621332106707982</v>
      </c>
      <c r="J30" s="25">
        <f t="shared" si="13"/>
        <v>29.931735365684823</v>
      </c>
      <c r="K30" s="25">
        <f t="shared" si="13"/>
        <v>43.17608706998271</v>
      </c>
      <c r="L30" s="25">
        <f t="shared" si="13"/>
        <v>59.59031882751857</v>
      </c>
      <c r="M30" s="25">
        <f t="shared" si="13"/>
        <v>105.82528927363074</v>
      </c>
      <c r="N30" s="25">
        <f t="shared" si="13"/>
        <v>170.4446291439534</v>
      </c>
      <c r="O30" s="25">
        <f t="shared" si="13"/>
        <v>255.5484320138276</v>
      </c>
      <c r="P30" s="25">
        <f t="shared" si="13"/>
        <v>362.25695232053073</v>
      </c>
      <c r="Q30" s="25">
        <f t="shared" si="13"/>
        <v>511.0541481169825</v>
      </c>
      <c r="R30" s="25">
        <f t="shared" si="13"/>
        <v>669.9212535338365</v>
      </c>
      <c r="S30" s="25">
        <f t="shared" si="13"/>
        <v>889.2596645391313</v>
      </c>
      <c r="T30" s="25">
        <f t="shared" si="12"/>
        <v>1101.2463061303258</v>
      </c>
      <c r="U30" s="25">
        <f t="shared" si="12"/>
        <v>1402.332582433</v>
      </c>
      <c r="V30" s="25">
        <f t="shared" si="12"/>
        <v>1708.836046643525</v>
      </c>
      <c r="W30" s="25">
        <f t="shared" si="12"/>
        <v>2107.874760389052</v>
      </c>
      <c r="X30" s="25">
        <f t="shared" si="12"/>
        <v>3082.7628555759643</v>
      </c>
      <c r="Y30" s="25">
        <f t="shared" si="12"/>
        <v>4217.50694347169</v>
      </c>
      <c r="Z30" s="25">
        <f t="shared" si="12"/>
        <v>5724.217316936929</v>
      </c>
      <c r="AA30" s="25">
        <f t="shared" si="12"/>
        <v>7552.445622085233</v>
      </c>
      <c r="AB30" s="202"/>
      <c r="AC30" s="202">
        <f t="shared" si="12"/>
        <v>27013.227515036244</v>
      </c>
    </row>
    <row r="31" spans="1:29" ht="18.75" customHeight="1" thickTop="1">
      <c r="A31" s="73"/>
      <c r="B31" s="15" t="s">
        <v>45</v>
      </c>
      <c r="C31" s="15">
        <v>61</v>
      </c>
      <c r="D31" s="19" t="s">
        <v>33</v>
      </c>
      <c r="E31" s="27">
        <v>0.2</v>
      </c>
      <c r="F31" s="105">
        <f t="shared" si="13"/>
        <v>6.06586698015913</v>
      </c>
      <c r="G31" s="28">
        <f t="shared" si="13"/>
        <v>12.493143041561733</v>
      </c>
      <c r="H31" s="28">
        <f t="shared" si="13"/>
        <v>22.157179366477237</v>
      </c>
      <c r="I31" s="28">
        <f t="shared" si="13"/>
        <v>35.46374099286481</v>
      </c>
      <c r="J31" s="28">
        <f t="shared" si="13"/>
        <v>54.09884021649701</v>
      </c>
      <c r="K31" s="28">
        <f t="shared" si="13"/>
        <v>78.03677959315392</v>
      </c>
      <c r="L31" s="28">
        <f t="shared" si="13"/>
        <v>107.70398365862619</v>
      </c>
      <c r="M31" s="28">
        <f t="shared" si="13"/>
        <v>191.26941172419188</v>
      </c>
      <c r="N31" s="28">
        <f t="shared" si="13"/>
        <v>308.0628852675899</v>
      </c>
      <c r="O31" s="28">
        <f t="shared" si="13"/>
        <v>461.8801289731403</v>
      </c>
      <c r="P31" s="28">
        <f t="shared" si="13"/>
        <v>654.7458990089593</v>
      </c>
      <c r="Q31" s="28">
        <f t="shared" si="13"/>
        <v>923.6830528929167</v>
      </c>
      <c r="R31" s="28">
        <f t="shared" si="13"/>
        <v>1210.820636016712</v>
      </c>
      <c r="S31" s="28">
        <f t="shared" si="13"/>
        <v>1607.254504796652</v>
      </c>
      <c r="T31" s="28">
        <f t="shared" si="12"/>
        <v>1990.4007310799961</v>
      </c>
      <c r="U31" s="28">
        <f t="shared" si="12"/>
        <v>2534.586297138163</v>
      </c>
      <c r="V31" s="28">
        <f t="shared" si="12"/>
        <v>3088.562928748297</v>
      </c>
      <c r="W31" s="28">
        <f t="shared" si="12"/>
        <v>3809.7884558142864</v>
      </c>
      <c r="X31" s="28">
        <f t="shared" si="12"/>
        <v>5571.808420448411</v>
      </c>
      <c r="Y31" s="28">
        <f t="shared" si="12"/>
        <v>7622.753290422906</v>
      </c>
      <c r="Z31" s="28">
        <f t="shared" si="12"/>
        <v>10345.99278024156</v>
      </c>
      <c r="AA31" s="28">
        <f t="shared" si="12"/>
        <v>13650.346161398496</v>
      </c>
      <c r="AB31" s="203"/>
      <c r="AC31" s="203">
        <f t="shared" si="12"/>
        <v>48823.90750865809</v>
      </c>
    </row>
    <row r="32" spans="1:29" ht="18.75" customHeight="1" thickBot="1">
      <c r="A32" s="73"/>
      <c r="B32" s="9"/>
      <c r="C32" s="23">
        <v>61</v>
      </c>
      <c r="D32" s="24" t="s">
        <v>35</v>
      </c>
      <c r="E32" s="20">
        <v>0.15</v>
      </c>
      <c r="F32" s="104">
        <f t="shared" si="13"/>
        <v>4.549400235119347</v>
      </c>
      <c r="G32" s="25">
        <f t="shared" si="13"/>
        <v>9.3698572811713</v>
      </c>
      <c r="H32" s="25">
        <f t="shared" si="13"/>
        <v>16.617884524857924</v>
      </c>
      <c r="I32" s="25">
        <f t="shared" si="13"/>
        <v>26.5978057446486</v>
      </c>
      <c r="J32" s="25">
        <f t="shared" si="13"/>
        <v>40.574130162372754</v>
      </c>
      <c r="K32" s="25">
        <f t="shared" si="13"/>
        <v>58.52758469486544</v>
      </c>
      <c r="L32" s="25">
        <f t="shared" si="13"/>
        <v>80.77798774396963</v>
      </c>
      <c r="M32" s="25">
        <f t="shared" si="13"/>
        <v>143.4520587931439</v>
      </c>
      <c r="N32" s="25">
        <f t="shared" si="13"/>
        <v>231.04716395069238</v>
      </c>
      <c r="O32" s="25">
        <f t="shared" si="13"/>
        <v>346.4100967298552</v>
      </c>
      <c r="P32" s="25">
        <f t="shared" si="13"/>
        <v>491.0594242567194</v>
      </c>
      <c r="Q32" s="25">
        <f t="shared" si="13"/>
        <v>692.7622896696876</v>
      </c>
      <c r="R32" s="25">
        <f t="shared" si="13"/>
        <v>908.1154770125338</v>
      </c>
      <c r="S32" s="25">
        <f t="shared" si="13"/>
        <v>1205.440878597489</v>
      </c>
      <c r="T32" s="25">
        <f t="shared" si="12"/>
        <v>1492.8005483099973</v>
      </c>
      <c r="U32" s="25">
        <f t="shared" si="12"/>
        <v>1900.9397228536225</v>
      </c>
      <c r="V32" s="25">
        <f t="shared" si="12"/>
        <v>2316.422196561223</v>
      </c>
      <c r="W32" s="25">
        <f t="shared" si="12"/>
        <v>2857.3413418607147</v>
      </c>
      <c r="X32" s="25">
        <f t="shared" si="12"/>
        <v>4178.856315336308</v>
      </c>
      <c r="Y32" s="25">
        <f t="shared" si="12"/>
        <v>5717.064967817179</v>
      </c>
      <c r="Z32" s="25">
        <f t="shared" si="12"/>
        <v>7759.494585181169</v>
      </c>
      <c r="AA32" s="25">
        <f t="shared" si="12"/>
        <v>10237.75962104887</v>
      </c>
      <c r="AB32" s="210"/>
      <c r="AC32" s="210">
        <f t="shared" si="12"/>
        <v>36617.93063149357</v>
      </c>
    </row>
    <row r="33" spans="1:29" ht="18.75" customHeight="1" thickBot="1">
      <c r="A33" s="128"/>
      <c r="B33" s="124"/>
      <c r="C33" s="125"/>
      <c r="D33" s="125"/>
      <c r="E33" s="134" t="s">
        <v>83</v>
      </c>
      <c r="F33" s="101">
        <v>28</v>
      </c>
      <c r="G33" s="98">
        <v>24</v>
      </c>
      <c r="H33" s="98">
        <v>24</v>
      </c>
      <c r="I33" s="98">
        <v>20</v>
      </c>
      <c r="J33" s="98">
        <v>20</v>
      </c>
      <c r="K33" s="98">
        <v>18</v>
      </c>
      <c r="L33" s="98">
        <v>18</v>
      </c>
      <c r="M33" s="98">
        <v>16</v>
      </c>
      <c r="N33" s="98">
        <v>14</v>
      </c>
      <c r="O33" s="98">
        <v>14</v>
      </c>
      <c r="P33" s="98">
        <v>12</v>
      </c>
      <c r="Q33" s="98">
        <v>12</v>
      </c>
      <c r="R33" s="98">
        <v>12</v>
      </c>
      <c r="S33" s="98">
        <v>12</v>
      </c>
      <c r="T33" s="98">
        <v>12</v>
      </c>
      <c r="U33" s="98">
        <v>12</v>
      </c>
      <c r="V33" s="98">
        <v>12</v>
      </c>
      <c r="W33" s="98">
        <v>12</v>
      </c>
      <c r="X33" s="98">
        <v>12</v>
      </c>
      <c r="Y33" s="98">
        <v>12</v>
      </c>
      <c r="Z33" s="98">
        <v>12</v>
      </c>
      <c r="AA33" s="98">
        <v>12</v>
      </c>
      <c r="AB33" s="258"/>
      <c r="AC33" s="212">
        <v>12</v>
      </c>
    </row>
    <row r="34" spans="1:29" ht="18.75" customHeight="1" thickBot="1" thickTop="1">
      <c r="A34" s="73"/>
      <c r="B34" s="75"/>
      <c r="C34" s="76"/>
      <c r="D34" s="76"/>
      <c r="E34" s="135" t="s">
        <v>84</v>
      </c>
      <c r="F34" s="108">
        <f aca="true" t="shared" si="14" ref="F34:AA34">0.7854*(F$4-(0.9743/F$33))^2</f>
        <v>0.03637389809801786</v>
      </c>
      <c r="G34" s="50">
        <f t="shared" si="14"/>
        <v>0.05806609529313541</v>
      </c>
      <c r="H34" s="50">
        <f t="shared" si="14"/>
        <v>0.08782825560563541</v>
      </c>
      <c r="I34" s="50">
        <f t="shared" si="14"/>
        <v>0.11871617584711498</v>
      </c>
      <c r="J34" s="50">
        <f t="shared" si="14"/>
        <v>0.159953111972115</v>
      </c>
      <c r="K34" s="50">
        <f t="shared" si="14"/>
        <v>0.20298059524335182</v>
      </c>
      <c r="L34" s="50">
        <f t="shared" si="14"/>
        <v>0.2559580069100185</v>
      </c>
      <c r="M34" s="50">
        <f t="shared" si="14"/>
        <v>0.37296087464392974</v>
      </c>
      <c r="N34" s="50">
        <f t="shared" si="14"/>
        <v>0.5094737948920715</v>
      </c>
      <c r="O34" s="50">
        <f t="shared" si="14"/>
        <v>0.6798873623920714</v>
      </c>
      <c r="P34" s="50">
        <f t="shared" si="14"/>
        <v>0.8557214461725415</v>
      </c>
      <c r="Q34" s="50">
        <f t="shared" si="14"/>
        <v>1.0729450874225415</v>
      </c>
      <c r="R34" s="50">
        <f t="shared" si="14"/>
        <v>1.3147124786725415</v>
      </c>
      <c r="S34" s="50">
        <f t="shared" si="14"/>
        <v>1.5810236199225414</v>
      </c>
      <c r="T34" s="50">
        <f t="shared" si="14"/>
        <v>1.8718785111725413</v>
      </c>
      <c r="U34" s="50">
        <f t="shared" si="14"/>
        <v>2.1872771524225416</v>
      </c>
      <c r="V34" s="50">
        <f t="shared" si="14"/>
        <v>2.5272195436725413</v>
      </c>
      <c r="W34" s="50">
        <f t="shared" si="14"/>
        <v>2.8917056849225413</v>
      </c>
      <c r="X34" s="50">
        <f t="shared" si="14"/>
        <v>3.694309217422541</v>
      </c>
      <c r="Y34" s="50">
        <f t="shared" si="14"/>
        <v>4.595087749922541</v>
      </c>
      <c r="Z34" s="50">
        <f t="shared" si="14"/>
        <v>5.594041282422541</v>
      </c>
      <c r="AA34" s="50">
        <f t="shared" si="14"/>
        <v>6.691169814922541</v>
      </c>
      <c r="AB34" s="256"/>
      <c r="AC34" s="256">
        <f>0.7854*(AC$4-(0.9743/AC$33))^2</f>
        <v>15.335616009922543</v>
      </c>
    </row>
    <row r="35" spans="1:29" ht="18.75" customHeight="1" thickBot="1" thickTop="1">
      <c r="A35" s="132"/>
      <c r="B35" s="86" t="s">
        <v>80</v>
      </c>
      <c r="C35" s="129" t="s">
        <v>86</v>
      </c>
      <c r="D35" s="130" t="s">
        <v>82</v>
      </c>
      <c r="E35" s="131" t="s">
        <v>30</v>
      </c>
      <c r="F35" s="115" t="str">
        <f>IF($B$2="I","COUPLE DE SERRAGE en Lbs·ft","COUPLE DE SERRAGE en N·m")</f>
        <v>COUPLE DE SERRAGE en Lbs·ft</v>
      </c>
      <c r="G35" s="116"/>
      <c r="H35" s="12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8" t="str">
        <f>IF($B$2="I","Multipliez par 1.356 pour obtenir des N*m","Multipliez par 0.7376 pour obtenir des Lbs*Ft")</f>
        <v>Multipliez par 1.356 pour obtenir des N*m</v>
      </c>
      <c r="T35" s="116"/>
      <c r="U35" s="116"/>
      <c r="V35" s="116"/>
      <c r="W35" s="116"/>
      <c r="X35" s="116"/>
      <c r="Y35" s="116"/>
      <c r="Z35" s="116"/>
      <c r="AA35" s="116"/>
      <c r="AB35" s="190"/>
      <c r="AC35" s="190"/>
    </row>
    <row r="36" spans="1:29" ht="18.75" customHeight="1">
      <c r="A36" s="73"/>
      <c r="B36" s="9" t="s">
        <v>32</v>
      </c>
      <c r="C36" s="9">
        <v>36</v>
      </c>
      <c r="D36" s="22" t="s">
        <v>33</v>
      </c>
      <c r="E36" s="55">
        <v>0.2</v>
      </c>
      <c r="F36" s="111">
        <f aca="true" t="shared" si="15" ref="F36:O37">(0.001*$O$3*25.4^3*6.894757*$E36*$C36*F$34*F$4)*IF($B$2="I",0.737561,1)</f>
        <v>4.092056985733424</v>
      </c>
      <c r="G36" s="56">
        <f t="shared" si="15"/>
        <v>8.165531579755458</v>
      </c>
      <c r="H36" s="56">
        <f t="shared" si="15"/>
        <v>14.82099440898552</v>
      </c>
      <c r="I36" s="56">
        <f t="shared" si="15"/>
        <v>23.372209707216665</v>
      </c>
      <c r="J36" s="56">
        <f t="shared" si="15"/>
        <v>35.98939258429175</v>
      </c>
      <c r="K36" s="56">
        <f t="shared" si="15"/>
        <v>51.37938092626608</v>
      </c>
      <c r="L36" s="56">
        <f t="shared" si="15"/>
        <v>71.98807420970516</v>
      </c>
      <c r="M36" s="56">
        <f t="shared" si="15"/>
        <v>125.87409370142053</v>
      </c>
      <c r="N36" s="56">
        <f t="shared" si="15"/>
        <v>200.60498562358904</v>
      </c>
      <c r="O36" s="56">
        <f t="shared" si="15"/>
        <v>305.9488233338352</v>
      </c>
      <c r="P36" s="56">
        <f aca="true" t="shared" si="16" ref="P36:AA37">(0.001*$O$3*25.4^3*6.894757*$E36*$C36*P$34*P$4)*IF($B$2="I",0.737561,1)</f>
        <v>433.20828867373547</v>
      </c>
      <c r="Q36" s="269">
        <f t="shared" si="16"/>
        <v>603.5306455833264</v>
      </c>
      <c r="R36" s="269">
        <f t="shared" si="16"/>
        <v>813.4770440185035</v>
      </c>
      <c r="S36" s="269">
        <f t="shared" si="16"/>
        <v>1067.1892351619254</v>
      </c>
      <c r="T36" s="269">
        <f t="shared" si="16"/>
        <v>1368.8089701962515</v>
      </c>
      <c r="U36" s="269">
        <f t="shared" si="16"/>
        <v>1722.4780003041415</v>
      </c>
      <c r="V36" s="269">
        <f t="shared" si="16"/>
        <v>2132.3380766682535</v>
      </c>
      <c r="W36" s="269">
        <f t="shared" si="16"/>
        <v>2602.5309504712477</v>
      </c>
      <c r="X36" s="269">
        <f t="shared" si="16"/>
        <v>3740.4820951245188</v>
      </c>
      <c r="Y36" s="269">
        <f t="shared" si="16"/>
        <v>5169.46544372523</v>
      </c>
      <c r="Z36" s="269">
        <f t="shared" si="16"/>
        <v>6922.615005734652</v>
      </c>
      <c r="AA36" s="269">
        <f t="shared" si="16"/>
        <v>9033.064790614062</v>
      </c>
      <c r="AB36" s="275"/>
      <c r="AC36" s="275">
        <f>(0.001*$O$3*25.4^3*6.894757*$E36*$C36*AC$34*AC$4)*IF($B$2="I",0.737561,1)</f>
        <v>31054.572709991575</v>
      </c>
    </row>
    <row r="37" spans="1:29" ht="18.75" customHeight="1" thickBot="1">
      <c r="A37" s="73"/>
      <c r="B37" s="9"/>
      <c r="C37" s="23">
        <v>36</v>
      </c>
      <c r="D37" s="24" t="s">
        <v>35</v>
      </c>
      <c r="E37" s="20">
        <v>0.15</v>
      </c>
      <c r="F37" s="104">
        <f t="shared" si="15"/>
        <v>3.0690427393000688</v>
      </c>
      <c r="G37" s="25">
        <f t="shared" si="15"/>
        <v>6.124148684816594</v>
      </c>
      <c r="H37" s="25">
        <f t="shared" si="15"/>
        <v>11.11574580673914</v>
      </c>
      <c r="I37" s="25">
        <f t="shared" si="15"/>
        <v>17.5291572804125</v>
      </c>
      <c r="J37" s="25">
        <f t="shared" si="15"/>
        <v>26.992044438218812</v>
      </c>
      <c r="K37" s="25">
        <f t="shared" si="15"/>
        <v>38.534535694699564</v>
      </c>
      <c r="L37" s="25">
        <f t="shared" si="15"/>
        <v>53.991055657278885</v>
      </c>
      <c r="M37" s="25">
        <f t="shared" si="15"/>
        <v>94.4055702760654</v>
      </c>
      <c r="N37" s="25">
        <f t="shared" si="15"/>
        <v>150.4537392176918</v>
      </c>
      <c r="O37" s="25">
        <f t="shared" si="15"/>
        <v>229.46161750037643</v>
      </c>
      <c r="P37" s="25">
        <f t="shared" si="16"/>
        <v>324.9062165053016</v>
      </c>
      <c r="Q37" s="270">
        <f t="shared" si="16"/>
        <v>452.64798418749496</v>
      </c>
      <c r="R37" s="270">
        <f t="shared" si="16"/>
        <v>610.1077830138777</v>
      </c>
      <c r="S37" s="270">
        <f t="shared" si="16"/>
        <v>800.3919263714441</v>
      </c>
      <c r="T37" s="270">
        <f t="shared" si="16"/>
        <v>1026.6067276471888</v>
      </c>
      <c r="U37" s="270">
        <f t="shared" si="16"/>
        <v>1291.858500228106</v>
      </c>
      <c r="V37" s="270">
        <f t="shared" si="16"/>
        <v>1599.2535575011902</v>
      </c>
      <c r="W37" s="270">
        <f t="shared" si="16"/>
        <v>1951.8982128534362</v>
      </c>
      <c r="X37" s="270">
        <f t="shared" si="16"/>
        <v>2805.361571343389</v>
      </c>
      <c r="Y37" s="270">
        <f t="shared" si="16"/>
        <v>3877.0990827939227</v>
      </c>
      <c r="Z37" s="270">
        <f t="shared" si="16"/>
        <v>5191.96125430099</v>
      </c>
      <c r="AA37" s="270">
        <f t="shared" si="16"/>
        <v>6774.798592960547</v>
      </c>
      <c r="AB37" s="276"/>
      <c r="AC37" s="276">
        <f>(0.001*$O$3*25.4^3*6.894757*$E37*$C37*AC$34*AC$4)*IF($B$2="I",0.737561,1)</f>
        <v>23290.929532493683</v>
      </c>
    </row>
    <row r="38" spans="1:29" ht="18.75" customHeight="1" thickTop="1">
      <c r="A38" s="73"/>
      <c r="B38" s="15" t="s">
        <v>37</v>
      </c>
      <c r="C38" s="26">
        <v>57</v>
      </c>
      <c r="D38" s="19" t="s">
        <v>33</v>
      </c>
      <c r="E38" s="27">
        <v>0.2</v>
      </c>
      <c r="F38" s="109">
        <f aca="true" t="shared" si="17" ref="F38:M38">(0.001*$O$3*25.4^3*6.894757*$E38*$C38*F$34*F$4)*IF($B$2="I",0.737561,1)</f>
        <v>6.479090227411255</v>
      </c>
      <c r="G38" s="62">
        <f t="shared" si="17"/>
        <v>12.92875833461281</v>
      </c>
      <c r="H38" s="62">
        <f t="shared" si="17"/>
        <v>23.46657448089374</v>
      </c>
      <c r="I38" s="62">
        <f t="shared" si="17"/>
        <v>37.005998703093056</v>
      </c>
      <c r="J38" s="62">
        <f t="shared" si="17"/>
        <v>56.983204925128604</v>
      </c>
      <c r="K38" s="62">
        <f t="shared" si="17"/>
        <v>81.35068646658794</v>
      </c>
      <c r="L38" s="62">
        <f t="shared" si="17"/>
        <v>113.98111749869987</v>
      </c>
      <c r="M38" s="62">
        <f t="shared" si="17"/>
        <v>199.3006483605825</v>
      </c>
      <c r="N38" s="300" t="s">
        <v>99</v>
      </c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252"/>
      <c r="AC38" s="252">
        <f>(0.001*$O$3*25.4^3*6.894757*$E38*$C38*AC$34*AC$4)*IF($B$2="I",0.737561,1)</f>
        <v>49169.74012415333</v>
      </c>
    </row>
    <row r="39" spans="1:29" ht="18.75" customHeight="1">
      <c r="A39" s="73"/>
      <c r="B39" s="153"/>
      <c r="C39" s="29">
        <v>36</v>
      </c>
      <c r="D39" s="10" t="s">
        <v>33</v>
      </c>
      <c r="E39" s="20">
        <v>0.2</v>
      </c>
      <c r="F39" s="302" t="s">
        <v>99</v>
      </c>
      <c r="G39" s="296"/>
      <c r="H39" s="296"/>
      <c r="I39" s="296"/>
      <c r="J39" s="296"/>
      <c r="K39" s="296"/>
      <c r="L39" s="296"/>
      <c r="M39" s="303"/>
      <c r="N39" s="61">
        <f aca="true" t="shared" si="18" ref="N39:AC40">(0.001*$O$3*25.4^3*6.894757*$E39*$C39*N$34*N$4)*IF($B$2="I",0.737561,1)</f>
        <v>200.60498562358904</v>
      </c>
      <c r="O39" s="61">
        <f t="shared" si="18"/>
        <v>305.9488233338352</v>
      </c>
      <c r="P39" s="61">
        <f t="shared" si="18"/>
        <v>433.20828867373547</v>
      </c>
      <c r="Q39" s="61">
        <f t="shared" si="18"/>
        <v>603.5306455833264</v>
      </c>
      <c r="R39" s="61">
        <f t="shared" si="18"/>
        <v>813.4770440185035</v>
      </c>
      <c r="S39" s="61">
        <f t="shared" si="18"/>
        <v>1067.1892351619254</v>
      </c>
      <c r="T39" s="271">
        <f t="shared" si="18"/>
        <v>1368.8089701962515</v>
      </c>
      <c r="U39" s="271">
        <f t="shared" si="18"/>
        <v>1722.4780003041415</v>
      </c>
      <c r="V39" s="271">
        <f t="shared" si="18"/>
        <v>2132.3380766682535</v>
      </c>
      <c r="W39" s="271">
        <f t="shared" si="18"/>
        <v>2602.5309504712477</v>
      </c>
      <c r="X39" s="271">
        <f t="shared" si="18"/>
        <v>3740.4820951245188</v>
      </c>
      <c r="Y39" s="271">
        <f t="shared" si="18"/>
        <v>5169.46544372523</v>
      </c>
      <c r="Z39" s="271">
        <f t="shared" si="18"/>
        <v>6922.615005734652</v>
      </c>
      <c r="AA39" s="271">
        <f t="shared" si="18"/>
        <v>9033.064790614062</v>
      </c>
      <c r="AB39" s="272"/>
      <c r="AC39" s="272">
        <f t="shared" si="18"/>
        <v>31054.572709991575</v>
      </c>
    </row>
    <row r="40" spans="1:29" ht="18.75" customHeight="1">
      <c r="A40" s="73"/>
      <c r="B40" s="153"/>
      <c r="C40" s="29">
        <v>57</v>
      </c>
      <c r="D40" s="24" t="s">
        <v>35</v>
      </c>
      <c r="E40" s="20">
        <v>0.15</v>
      </c>
      <c r="F40" s="110">
        <f aca="true" t="shared" si="19" ref="F40:M40">(0.001*$O$3*25.4^3*6.894757*$E40*$C40*F$34*F$4)*IF($B$2="I",0.737561,1)</f>
        <v>4.8593176705584415</v>
      </c>
      <c r="G40" s="63">
        <f t="shared" si="19"/>
        <v>9.696568750959607</v>
      </c>
      <c r="H40" s="63">
        <f t="shared" si="19"/>
        <v>17.599930860670305</v>
      </c>
      <c r="I40" s="63">
        <f t="shared" si="19"/>
        <v>27.75449902731979</v>
      </c>
      <c r="J40" s="63">
        <f t="shared" si="19"/>
        <v>42.73740369384645</v>
      </c>
      <c r="K40" s="63">
        <f t="shared" si="19"/>
        <v>61.01301484994096</v>
      </c>
      <c r="L40" s="63">
        <f t="shared" si="19"/>
        <v>85.4858381240249</v>
      </c>
      <c r="M40" s="63">
        <f t="shared" si="19"/>
        <v>149.47548627043687</v>
      </c>
      <c r="N40" s="304" t="s">
        <v>99</v>
      </c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59"/>
      <c r="AC40" s="253">
        <f t="shared" si="18"/>
        <v>36877.305093115</v>
      </c>
    </row>
    <row r="41" spans="1:29" ht="18.75" customHeight="1" thickBot="1">
      <c r="A41" s="73" t="s">
        <v>66</v>
      </c>
      <c r="B41" s="155"/>
      <c r="C41" s="57">
        <v>36</v>
      </c>
      <c r="D41" s="58" t="s">
        <v>35</v>
      </c>
      <c r="E41" s="59">
        <v>0.15</v>
      </c>
      <c r="F41" s="297" t="s">
        <v>99</v>
      </c>
      <c r="G41" s="298"/>
      <c r="H41" s="298"/>
      <c r="I41" s="298"/>
      <c r="J41" s="298"/>
      <c r="K41" s="298"/>
      <c r="L41" s="298"/>
      <c r="M41" s="299"/>
      <c r="N41" s="60">
        <f aca="true" t="shared" si="20" ref="N41:AC46">(0.001*$O$3*25.4^3*6.894757*$E41*$C41*N$34*N$4)*IF($B$2="I",0.737561,1)</f>
        <v>150.4537392176918</v>
      </c>
      <c r="O41" s="60">
        <f t="shared" si="20"/>
        <v>229.46161750037643</v>
      </c>
      <c r="P41" s="60">
        <f t="shared" si="20"/>
        <v>324.9062165053016</v>
      </c>
      <c r="Q41" s="60">
        <f t="shared" si="20"/>
        <v>452.64798418749496</v>
      </c>
      <c r="R41" s="60">
        <f t="shared" si="20"/>
        <v>610.1077830138777</v>
      </c>
      <c r="S41" s="60">
        <f t="shared" si="20"/>
        <v>800.3919263714441</v>
      </c>
      <c r="T41" s="273">
        <f t="shared" si="20"/>
        <v>1026.6067276471888</v>
      </c>
      <c r="U41" s="273">
        <f t="shared" si="20"/>
        <v>1291.858500228106</v>
      </c>
      <c r="V41" s="273">
        <f t="shared" si="20"/>
        <v>1599.2535575011902</v>
      </c>
      <c r="W41" s="273">
        <f t="shared" si="20"/>
        <v>1951.8982128534362</v>
      </c>
      <c r="X41" s="273">
        <f t="shared" si="20"/>
        <v>2805.361571343389</v>
      </c>
      <c r="Y41" s="273">
        <f t="shared" si="20"/>
        <v>3877.0990827939227</v>
      </c>
      <c r="Z41" s="273">
        <f t="shared" si="20"/>
        <v>5191.96125430099</v>
      </c>
      <c r="AA41" s="273">
        <f t="shared" si="20"/>
        <v>6774.798592960547</v>
      </c>
      <c r="AB41" s="274"/>
      <c r="AC41" s="274">
        <f t="shared" si="20"/>
        <v>23290.929532493683</v>
      </c>
    </row>
    <row r="42" spans="1:29" ht="18.75" customHeight="1" thickTop="1">
      <c r="A42" s="73" t="s">
        <v>31</v>
      </c>
      <c r="B42" s="9" t="s">
        <v>39</v>
      </c>
      <c r="C42" s="9">
        <v>92</v>
      </c>
      <c r="D42" s="22" t="s">
        <v>33</v>
      </c>
      <c r="E42" s="55">
        <v>0.2</v>
      </c>
      <c r="F42" s="111">
        <f aca="true" t="shared" si="21" ref="F42:M46">(0.001*$O$3*25.4^3*6.894757*$E42*$C42*F$34*F$4)*IF($B$2="I",0.737561,1)</f>
        <v>10.457478963540975</v>
      </c>
      <c r="G42" s="56">
        <f t="shared" si="21"/>
        <v>20.867469592708392</v>
      </c>
      <c r="H42" s="56">
        <f t="shared" si="21"/>
        <v>37.87587460074078</v>
      </c>
      <c r="I42" s="56">
        <f t="shared" si="21"/>
        <v>59.72898036288705</v>
      </c>
      <c r="J42" s="56">
        <f t="shared" si="21"/>
        <v>91.9728921598567</v>
      </c>
      <c r="K42" s="56">
        <f t="shared" si="21"/>
        <v>131.30286236712442</v>
      </c>
      <c r="L42" s="56">
        <f t="shared" si="21"/>
        <v>183.96952298035768</v>
      </c>
      <c r="M42" s="56">
        <f t="shared" si="21"/>
        <v>321.6782394591859</v>
      </c>
      <c r="N42" s="56">
        <f t="shared" si="20"/>
        <v>512.6571854825055</v>
      </c>
      <c r="O42" s="56">
        <f t="shared" si="20"/>
        <v>781.8692151864678</v>
      </c>
      <c r="P42" s="269">
        <f t="shared" si="20"/>
        <v>1107.0878488328797</v>
      </c>
      <c r="Q42" s="269">
        <f t="shared" si="20"/>
        <v>1542.356094268501</v>
      </c>
      <c r="R42" s="269">
        <f t="shared" si="20"/>
        <v>2078.8857791583982</v>
      </c>
      <c r="S42" s="269">
        <f t="shared" si="20"/>
        <v>2727.2613787471428</v>
      </c>
      <c r="T42" s="269">
        <f t="shared" si="20"/>
        <v>3498.06736827931</v>
      </c>
      <c r="U42" s="269">
        <f t="shared" si="20"/>
        <v>4401.888222999472</v>
      </c>
      <c r="V42" s="269">
        <f t="shared" si="20"/>
        <v>5449.308418152204</v>
      </c>
      <c r="W42" s="269">
        <f t="shared" si="20"/>
        <v>6650.912428982078</v>
      </c>
      <c r="X42" s="269">
        <f t="shared" si="20"/>
        <v>9559.00979865155</v>
      </c>
      <c r="Y42" s="269">
        <f t="shared" si="20"/>
        <v>13210.856133964478</v>
      </c>
      <c r="Z42" s="269">
        <f t="shared" si="20"/>
        <v>17691.127236877448</v>
      </c>
      <c r="AA42" s="269">
        <f t="shared" si="20"/>
        <v>23084.49890934705</v>
      </c>
      <c r="AB42" s="275"/>
      <c r="AC42" s="275">
        <f t="shared" si="20"/>
        <v>79361.68581442293</v>
      </c>
    </row>
    <row r="43" spans="1:29" ht="18.75" customHeight="1" thickBot="1">
      <c r="A43" s="73" t="s">
        <v>36</v>
      </c>
      <c r="B43" s="9" t="s">
        <v>100</v>
      </c>
      <c r="C43" s="23">
        <v>92</v>
      </c>
      <c r="D43" s="24" t="s">
        <v>35</v>
      </c>
      <c r="E43" s="20">
        <v>0.15</v>
      </c>
      <c r="F43" s="104">
        <f t="shared" si="21"/>
        <v>7.843109222655731</v>
      </c>
      <c r="G43" s="25">
        <f t="shared" si="21"/>
        <v>15.650602194531297</v>
      </c>
      <c r="H43" s="25">
        <f t="shared" si="21"/>
        <v>28.40690595055558</v>
      </c>
      <c r="I43" s="25">
        <f t="shared" si="21"/>
        <v>44.79673527216528</v>
      </c>
      <c r="J43" s="25">
        <f t="shared" si="21"/>
        <v>68.97966911989253</v>
      </c>
      <c r="K43" s="25">
        <f t="shared" si="21"/>
        <v>98.47714677534331</v>
      </c>
      <c r="L43" s="25">
        <f t="shared" si="21"/>
        <v>137.97714223526827</v>
      </c>
      <c r="M43" s="25">
        <f t="shared" si="21"/>
        <v>241.25867959438938</v>
      </c>
      <c r="N43" s="25">
        <f t="shared" si="20"/>
        <v>384.49288911187904</v>
      </c>
      <c r="O43" s="25">
        <f t="shared" si="20"/>
        <v>586.4019113898509</v>
      </c>
      <c r="P43" s="270">
        <f t="shared" si="20"/>
        <v>830.3158866246597</v>
      </c>
      <c r="Q43" s="270">
        <f t="shared" si="20"/>
        <v>1156.767070701376</v>
      </c>
      <c r="R43" s="270">
        <f t="shared" si="20"/>
        <v>1559.1643343687986</v>
      </c>
      <c r="S43" s="270">
        <f t="shared" si="20"/>
        <v>2045.446034060357</v>
      </c>
      <c r="T43" s="270">
        <f t="shared" si="20"/>
        <v>2623.550526209482</v>
      </c>
      <c r="U43" s="270">
        <f t="shared" si="20"/>
        <v>3301.4161672496043</v>
      </c>
      <c r="V43" s="270">
        <f t="shared" si="20"/>
        <v>4086.981313614153</v>
      </c>
      <c r="W43" s="270">
        <f t="shared" si="20"/>
        <v>4988.184321736559</v>
      </c>
      <c r="X43" s="270">
        <f t="shared" si="20"/>
        <v>7169.257348988663</v>
      </c>
      <c r="Y43" s="270">
        <f t="shared" si="20"/>
        <v>9908.142100473357</v>
      </c>
      <c r="Z43" s="270">
        <f t="shared" si="20"/>
        <v>13268.345427658085</v>
      </c>
      <c r="AA43" s="270">
        <f t="shared" si="20"/>
        <v>17313.374182010284</v>
      </c>
      <c r="AB43" s="276"/>
      <c r="AC43" s="276">
        <f t="shared" si="20"/>
        <v>59521.26436081719</v>
      </c>
    </row>
    <row r="44" spans="1:29" ht="18.75" customHeight="1" thickTop="1">
      <c r="A44" s="73"/>
      <c r="B44" s="15" t="s">
        <v>101</v>
      </c>
      <c r="C44" s="15">
        <v>130</v>
      </c>
      <c r="D44" s="19" t="s">
        <v>33</v>
      </c>
      <c r="E44" s="27">
        <v>0.2</v>
      </c>
      <c r="F44" s="105">
        <f t="shared" si="21"/>
        <v>14.77687244848181</v>
      </c>
      <c r="G44" s="28">
        <f t="shared" si="21"/>
        <v>29.486641815783603</v>
      </c>
      <c r="H44" s="28">
        <f t="shared" si="21"/>
        <v>53.52025758800327</v>
      </c>
      <c r="I44" s="28">
        <f t="shared" si="21"/>
        <v>84.39964616494908</v>
      </c>
      <c r="J44" s="28">
        <f t="shared" si="21"/>
        <v>129.96169544327577</v>
      </c>
      <c r="K44" s="28">
        <f t="shared" si="21"/>
        <v>185.53665334484973</v>
      </c>
      <c r="L44" s="28">
        <f t="shared" si="21"/>
        <v>259.9569346461576</v>
      </c>
      <c r="M44" s="28">
        <f t="shared" si="21"/>
        <v>454.5453383662408</v>
      </c>
      <c r="N44" s="28">
        <f t="shared" si="20"/>
        <v>724.406892529627</v>
      </c>
      <c r="O44" s="28">
        <f t="shared" si="20"/>
        <v>1104.8151953721829</v>
      </c>
      <c r="P44" s="28">
        <f t="shared" si="20"/>
        <v>1564.3632646551557</v>
      </c>
      <c r="Q44" s="28">
        <f t="shared" si="20"/>
        <v>2179.4162201620125</v>
      </c>
      <c r="R44" s="28">
        <f t="shared" si="20"/>
        <v>2937.55599228904</v>
      </c>
      <c r="S44" s="28">
        <f t="shared" si="20"/>
        <v>3853.7389047513975</v>
      </c>
      <c r="T44" s="277">
        <f t="shared" si="20"/>
        <v>4942.921281264242</v>
      </c>
      <c r="U44" s="277">
        <f t="shared" si="20"/>
        <v>6220.059445542733</v>
      </c>
      <c r="V44" s="277">
        <f t="shared" si="20"/>
        <v>7700.109721302027</v>
      </c>
      <c r="W44" s="277">
        <f t="shared" si="20"/>
        <v>9398.028432257284</v>
      </c>
      <c r="X44" s="277">
        <f t="shared" si="20"/>
        <v>13507.296454616317</v>
      </c>
      <c r="Y44" s="277">
        <f t="shared" si="20"/>
        <v>18667.514102341105</v>
      </c>
      <c r="Z44" s="277">
        <f t="shared" si="20"/>
        <v>24998.331965152913</v>
      </c>
      <c r="AA44" s="277">
        <f t="shared" si="20"/>
        <v>32619.400632773002</v>
      </c>
      <c r="AB44" s="278"/>
      <c r="AC44" s="278">
        <f t="shared" si="20"/>
        <v>112141.51256385847</v>
      </c>
    </row>
    <row r="45" spans="1:29" ht="18.75" customHeight="1" thickBot="1">
      <c r="A45" s="73" t="s">
        <v>47</v>
      </c>
      <c r="B45" s="9"/>
      <c r="C45" s="23">
        <v>130</v>
      </c>
      <c r="D45" s="24" t="s">
        <v>35</v>
      </c>
      <c r="E45" s="20">
        <v>0.15</v>
      </c>
      <c r="F45" s="104">
        <f t="shared" si="21"/>
        <v>11.082654336361358</v>
      </c>
      <c r="G45" s="25">
        <f t="shared" si="21"/>
        <v>22.1149813618377</v>
      </c>
      <c r="H45" s="25">
        <f t="shared" si="21"/>
        <v>40.14019319100245</v>
      </c>
      <c r="I45" s="25">
        <f t="shared" si="21"/>
        <v>63.29973462371181</v>
      </c>
      <c r="J45" s="25">
        <f t="shared" si="21"/>
        <v>97.47127158245682</v>
      </c>
      <c r="K45" s="25">
        <f t="shared" si="21"/>
        <v>139.1524900086373</v>
      </c>
      <c r="L45" s="25">
        <f t="shared" si="21"/>
        <v>194.96770098461818</v>
      </c>
      <c r="M45" s="25">
        <f t="shared" si="21"/>
        <v>340.90900377468057</v>
      </c>
      <c r="N45" s="25">
        <f t="shared" si="20"/>
        <v>543.3051693972203</v>
      </c>
      <c r="O45" s="25">
        <f t="shared" si="20"/>
        <v>828.6113965291372</v>
      </c>
      <c r="P45" s="25">
        <f t="shared" si="20"/>
        <v>1173.272448491367</v>
      </c>
      <c r="Q45" s="25">
        <f t="shared" si="20"/>
        <v>1634.5621651215097</v>
      </c>
      <c r="R45" s="25">
        <f t="shared" si="20"/>
        <v>2203.1669942167805</v>
      </c>
      <c r="S45" s="25">
        <f t="shared" si="20"/>
        <v>2890.3041785635482</v>
      </c>
      <c r="T45" s="270">
        <f t="shared" si="20"/>
        <v>3707.190960948182</v>
      </c>
      <c r="U45" s="270">
        <f t="shared" si="20"/>
        <v>4665.04458415705</v>
      </c>
      <c r="V45" s="270">
        <f t="shared" si="20"/>
        <v>5775.08229097652</v>
      </c>
      <c r="W45" s="270">
        <f t="shared" si="20"/>
        <v>7048.521324192964</v>
      </c>
      <c r="X45" s="270">
        <f t="shared" si="20"/>
        <v>10130.47234096224</v>
      </c>
      <c r="Y45" s="270">
        <f t="shared" si="20"/>
        <v>14000.635576755833</v>
      </c>
      <c r="Z45" s="270">
        <f t="shared" si="20"/>
        <v>18748.748973864684</v>
      </c>
      <c r="AA45" s="270">
        <f t="shared" si="20"/>
        <v>24464.550474579748</v>
      </c>
      <c r="AB45" s="276"/>
      <c r="AC45" s="276">
        <f t="shared" si="20"/>
        <v>84106.13442289385</v>
      </c>
    </row>
    <row r="46" spans="1:29" ht="18.75" customHeight="1" thickTop="1">
      <c r="A46" s="73" t="s">
        <v>48</v>
      </c>
      <c r="B46" s="15" t="s">
        <v>102</v>
      </c>
      <c r="C46" s="64">
        <v>81</v>
      </c>
      <c r="D46" s="65" t="s">
        <v>33</v>
      </c>
      <c r="E46" s="66">
        <v>0.2</v>
      </c>
      <c r="F46" s="279">
        <f t="shared" si="21"/>
        <v>9.207128217900205</v>
      </c>
      <c r="G46" s="280">
        <f t="shared" si="21"/>
        <v>18.37244605444978</v>
      </c>
      <c r="H46" s="280">
        <f t="shared" si="21"/>
        <v>33.34723742021742</v>
      </c>
      <c r="I46" s="280">
        <f t="shared" si="21"/>
        <v>52.587471841237495</v>
      </c>
      <c r="J46" s="280">
        <f t="shared" si="21"/>
        <v>80.97613331465644</v>
      </c>
      <c r="K46" s="280">
        <f t="shared" si="21"/>
        <v>115.60360708409868</v>
      </c>
      <c r="L46" s="280">
        <f t="shared" si="21"/>
        <v>161.97316697183663</v>
      </c>
      <c r="M46" s="280">
        <f t="shared" si="21"/>
        <v>283.2167108281962</v>
      </c>
      <c r="N46" s="280">
        <f aca="true" t="shared" si="22" ref="N46:S46">(0.001*$O$3*25.4^3*6.894757*$E46*$C46*N$34*N$4)*IF($B$2="I",0.737561,1)</f>
        <v>451.36121765307536</v>
      </c>
      <c r="O46" s="280">
        <f t="shared" si="22"/>
        <v>688.3848525011292</v>
      </c>
      <c r="P46" s="62">
        <f t="shared" si="22"/>
        <v>974.7186495159046</v>
      </c>
      <c r="Q46" s="62">
        <f t="shared" si="22"/>
        <v>1357.9439525624848</v>
      </c>
      <c r="R46" s="62">
        <f t="shared" si="22"/>
        <v>1830.3233490416328</v>
      </c>
      <c r="S46" s="62">
        <f t="shared" si="22"/>
        <v>2401.1757791143323</v>
      </c>
      <c r="T46" s="295" t="s">
        <v>99</v>
      </c>
      <c r="U46" s="296"/>
      <c r="V46" s="296"/>
      <c r="W46" s="296"/>
      <c r="X46" s="296"/>
      <c r="Y46" s="296"/>
      <c r="Z46" s="296"/>
      <c r="AA46" s="296"/>
      <c r="AB46" s="254"/>
      <c r="AC46" s="254">
        <f t="shared" si="20"/>
        <v>69872.78859748105</v>
      </c>
    </row>
    <row r="47" spans="1:29" ht="18.75" customHeight="1">
      <c r="A47" s="73" t="s">
        <v>49</v>
      </c>
      <c r="B47" s="153"/>
      <c r="C47" s="67">
        <v>58</v>
      </c>
      <c r="D47" s="68" t="s">
        <v>33</v>
      </c>
      <c r="E47" s="69">
        <v>0.2</v>
      </c>
      <c r="F47" s="302" t="s">
        <v>99</v>
      </c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303"/>
      <c r="T47" s="61">
        <f aca="true" t="shared" si="23" ref="T47:AC47">(0.001*$O$3*25.4^3*6.894757*$E47*$C47*T$34*T$4)*IF($B$2="I",0.737561,1)</f>
        <v>2205.3033408717383</v>
      </c>
      <c r="U47" s="61">
        <f t="shared" si="23"/>
        <v>2775.10344493445</v>
      </c>
      <c r="V47" s="61">
        <f t="shared" si="23"/>
        <v>3435.433567965519</v>
      </c>
      <c r="W47" s="61">
        <f t="shared" si="23"/>
        <v>4192.966531314788</v>
      </c>
      <c r="X47" s="61">
        <f t="shared" si="23"/>
        <v>6026.332264367281</v>
      </c>
      <c r="Y47" s="61">
        <f t="shared" si="23"/>
        <v>8328.583214890648</v>
      </c>
      <c r="Z47" s="61">
        <f t="shared" si="23"/>
        <v>11153.101953683607</v>
      </c>
      <c r="AA47" s="61">
        <f t="shared" si="23"/>
        <v>14553.271051544876</v>
      </c>
      <c r="AB47" s="254"/>
      <c r="AC47" s="254">
        <f t="shared" si="23"/>
        <v>50032.367143875315</v>
      </c>
    </row>
    <row r="48" spans="1:29" ht="18.75" customHeight="1">
      <c r="A48" s="73"/>
      <c r="B48" s="153"/>
      <c r="C48" s="67">
        <v>81</v>
      </c>
      <c r="D48" s="70" t="s">
        <v>35</v>
      </c>
      <c r="E48" s="69">
        <v>0.15</v>
      </c>
      <c r="F48" s="281">
        <f aca="true" t="shared" si="24" ref="F48:S48">(0.001*$O$3*25.4^3*6.894757*$E48*$C48*F$34*F$4)*IF($B$2="I",0.737561,1)</f>
        <v>6.905346163425152</v>
      </c>
      <c r="G48" s="282">
        <f t="shared" si="24"/>
        <v>13.779334540837333</v>
      </c>
      <c r="H48" s="282">
        <f t="shared" si="24"/>
        <v>25.010428065163065</v>
      </c>
      <c r="I48" s="282">
        <f t="shared" si="24"/>
        <v>39.44060388092812</v>
      </c>
      <c r="J48" s="282">
        <f t="shared" si="24"/>
        <v>60.73209998599232</v>
      </c>
      <c r="K48" s="282">
        <f t="shared" si="24"/>
        <v>86.702705313074</v>
      </c>
      <c r="L48" s="282">
        <f t="shared" si="24"/>
        <v>121.47987522887746</v>
      </c>
      <c r="M48" s="282">
        <f t="shared" si="24"/>
        <v>212.4125331211471</v>
      </c>
      <c r="N48" s="282">
        <f t="shared" si="24"/>
        <v>338.5209132398065</v>
      </c>
      <c r="O48" s="282">
        <f t="shared" si="24"/>
        <v>516.288639375847</v>
      </c>
      <c r="P48" s="63">
        <f t="shared" si="24"/>
        <v>731.0389871369285</v>
      </c>
      <c r="Q48" s="63">
        <f t="shared" si="24"/>
        <v>1018.4579644218635</v>
      </c>
      <c r="R48" s="63">
        <f t="shared" si="24"/>
        <v>1372.7425117812245</v>
      </c>
      <c r="S48" s="63">
        <f t="shared" si="24"/>
        <v>1800.8818343357486</v>
      </c>
      <c r="T48" s="295" t="s">
        <v>99</v>
      </c>
      <c r="U48" s="296"/>
      <c r="V48" s="296"/>
      <c r="W48" s="296"/>
      <c r="X48" s="296"/>
      <c r="Y48" s="296"/>
      <c r="Z48" s="296"/>
      <c r="AA48" s="296"/>
      <c r="AB48" s="259"/>
      <c r="AC48" s="253">
        <f>(0.001*$O$3*25.4^3*6.894757*$E48*$C48*AC$34*AC$4)*IF($B$2="I",0.737561,1)</f>
        <v>52404.59144811078</v>
      </c>
    </row>
    <row r="49" spans="1:29" ht="18.75" customHeight="1" thickBot="1">
      <c r="A49" s="73"/>
      <c r="B49" s="155"/>
      <c r="C49" s="57">
        <v>58</v>
      </c>
      <c r="D49" s="58" t="s">
        <v>35</v>
      </c>
      <c r="E49" s="59">
        <v>0.15</v>
      </c>
      <c r="F49" s="297" t="s">
        <v>99</v>
      </c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9"/>
      <c r="T49" s="60">
        <f aca="true" t="shared" si="25" ref="T49:AC57">(0.001*$O$3*25.4^3*6.894757*$E49*$C49*T$34*T$4)*IF($B$2="I",0.737561,1)</f>
        <v>1653.977505653804</v>
      </c>
      <c r="U49" s="60">
        <f t="shared" si="25"/>
        <v>2081.3275837008377</v>
      </c>
      <c r="V49" s="60">
        <f t="shared" si="25"/>
        <v>2576.57517597414</v>
      </c>
      <c r="W49" s="60">
        <f t="shared" si="25"/>
        <v>3144.7248984860917</v>
      </c>
      <c r="X49" s="60">
        <f t="shared" si="25"/>
        <v>4519.74919827546</v>
      </c>
      <c r="Y49" s="60">
        <f t="shared" si="25"/>
        <v>6246.437411167986</v>
      </c>
      <c r="Z49" s="60">
        <f t="shared" si="25"/>
        <v>8364.826465262704</v>
      </c>
      <c r="AA49" s="60">
        <f t="shared" si="25"/>
        <v>10914.953288658658</v>
      </c>
      <c r="AB49" s="255"/>
      <c r="AC49" s="255">
        <f t="shared" si="25"/>
        <v>37524.275357906496</v>
      </c>
    </row>
    <row r="50" spans="1:29" ht="18.75" customHeight="1" thickTop="1">
      <c r="A50" s="73"/>
      <c r="B50" s="15" t="s">
        <v>103</v>
      </c>
      <c r="C50" s="15">
        <v>130</v>
      </c>
      <c r="D50" s="19" t="s">
        <v>33</v>
      </c>
      <c r="E50" s="27">
        <v>0.2</v>
      </c>
      <c r="F50" s="283">
        <f aca="true" t="shared" si="26" ref="F50:S57">(0.001*$O$3*25.4^3*6.894757*$E50*$C50*F$34*F$4)*IF($B$2="I",0.737561,1)</f>
        <v>14.77687244848181</v>
      </c>
      <c r="G50" s="277">
        <f t="shared" si="26"/>
        <v>29.486641815783603</v>
      </c>
      <c r="H50" s="277">
        <f t="shared" si="26"/>
        <v>53.52025758800327</v>
      </c>
      <c r="I50" s="277">
        <f t="shared" si="26"/>
        <v>84.39964616494908</v>
      </c>
      <c r="J50" s="28">
        <f t="shared" si="26"/>
        <v>129.96169544327577</v>
      </c>
      <c r="K50" s="28">
        <f t="shared" si="26"/>
        <v>185.53665334484973</v>
      </c>
      <c r="L50" s="28">
        <f t="shared" si="26"/>
        <v>259.9569346461576</v>
      </c>
      <c r="M50" s="28">
        <f t="shared" si="26"/>
        <v>454.5453383662408</v>
      </c>
      <c r="N50" s="28">
        <f t="shared" si="26"/>
        <v>724.406892529627</v>
      </c>
      <c r="O50" s="28">
        <f t="shared" si="26"/>
        <v>1104.8151953721829</v>
      </c>
      <c r="P50" s="28">
        <f t="shared" si="26"/>
        <v>1564.3632646551557</v>
      </c>
      <c r="Q50" s="28">
        <f t="shared" si="26"/>
        <v>2179.4162201620125</v>
      </c>
      <c r="R50" s="28">
        <f t="shared" si="26"/>
        <v>2937.55599228904</v>
      </c>
      <c r="S50" s="28">
        <f t="shared" si="26"/>
        <v>3853.7389047513975</v>
      </c>
      <c r="T50" s="277">
        <f t="shared" si="25"/>
        <v>4942.921281264242</v>
      </c>
      <c r="U50" s="277">
        <f t="shared" si="25"/>
        <v>6220.059445542733</v>
      </c>
      <c r="V50" s="277">
        <f t="shared" si="25"/>
        <v>7700.109721302027</v>
      </c>
      <c r="W50" s="277">
        <f t="shared" si="25"/>
        <v>9398.028432257284</v>
      </c>
      <c r="X50" s="277">
        <f t="shared" si="25"/>
        <v>13507.296454616317</v>
      </c>
      <c r="Y50" s="277">
        <f t="shared" si="25"/>
        <v>18667.514102341105</v>
      </c>
      <c r="Z50" s="277">
        <f t="shared" si="25"/>
        <v>24998.331965152913</v>
      </c>
      <c r="AA50" s="277">
        <f t="shared" si="25"/>
        <v>32619.400632773002</v>
      </c>
      <c r="AB50" s="278"/>
      <c r="AC50" s="278">
        <f t="shared" si="25"/>
        <v>112141.51256385847</v>
      </c>
    </row>
    <row r="51" spans="1:29" ht="18.75" customHeight="1" thickBot="1">
      <c r="A51" s="73"/>
      <c r="B51" s="9"/>
      <c r="C51" s="23">
        <v>130</v>
      </c>
      <c r="D51" s="24" t="s">
        <v>35</v>
      </c>
      <c r="E51" s="20">
        <v>0.15</v>
      </c>
      <c r="F51" s="284">
        <f t="shared" si="26"/>
        <v>11.082654336361358</v>
      </c>
      <c r="G51" s="270">
        <f t="shared" si="26"/>
        <v>22.1149813618377</v>
      </c>
      <c r="H51" s="270">
        <f t="shared" si="26"/>
        <v>40.14019319100245</v>
      </c>
      <c r="I51" s="270">
        <f t="shared" si="26"/>
        <v>63.29973462371181</v>
      </c>
      <c r="J51" s="25">
        <f t="shared" si="26"/>
        <v>97.47127158245682</v>
      </c>
      <c r="K51" s="25">
        <f t="shared" si="26"/>
        <v>139.1524900086373</v>
      </c>
      <c r="L51" s="25">
        <f t="shared" si="26"/>
        <v>194.96770098461818</v>
      </c>
      <c r="M51" s="25">
        <f t="shared" si="26"/>
        <v>340.90900377468057</v>
      </c>
      <c r="N51" s="25">
        <f t="shared" si="26"/>
        <v>543.3051693972203</v>
      </c>
      <c r="O51" s="25">
        <f t="shared" si="26"/>
        <v>828.6113965291372</v>
      </c>
      <c r="P51" s="25">
        <f t="shared" si="26"/>
        <v>1173.272448491367</v>
      </c>
      <c r="Q51" s="25">
        <f t="shared" si="26"/>
        <v>1634.5621651215097</v>
      </c>
      <c r="R51" s="25">
        <f t="shared" si="26"/>
        <v>2203.1669942167805</v>
      </c>
      <c r="S51" s="25">
        <f t="shared" si="26"/>
        <v>2890.3041785635482</v>
      </c>
      <c r="T51" s="270">
        <f t="shared" si="25"/>
        <v>3707.190960948182</v>
      </c>
      <c r="U51" s="270">
        <f t="shared" si="25"/>
        <v>4665.04458415705</v>
      </c>
      <c r="V51" s="270">
        <f t="shared" si="25"/>
        <v>5775.08229097652</v>
      </c>
      <c r="W51" s="270">
        <f t="shared" si="25"/>
        <v>7048.521324192964</v>
      </c>
      <c r="X51" s="270">
        <f t="shared" si="25"/>
        <v>10130.47234096224</v>
      </c>
      <c r="Y51" s="270">
        <f t="shared" si="25"/>
        <v>14000.635576755833</v>
      </c>
      <c r="Z51" s="270">
        <f t="shared" si="25"/>
        <v>18748.748973864684</v>
      </c>
      <c r="AA51" s="270">
        <f t="shared" si="25"/>
        <v>24464.550474579748</v>
      </c>
      <c r="AB51" s="276"/>
      <c r="AC51" s="276">
        <f t="shared" si="25"/>
        <v>84106.13442289385</v>
      </c>
    </row>
    <row r="52" spans="1:29" ht="18.75" customHeight="1" thickTop="1">
      <c r="A52" s="73"/>
      <c r="B52" s="15" t="s">
        <v>42</v>
      </c>
      <c r="C52" s="15">
        <v>36</v>
      </c>
      <c r="D52" s="19" t="s">
        <v>33</v>
      </c>
      <c r="E52" s="27">
        <v>0.2</v>
      </c>
      <c r="F52" s="105">
        <f t="shared" si="26"/>
        <v>4.092056985733424</v>
      </c>
      <c r="G52" s="28">
        <f t="shared" si="26"/>
        <v>8.165531579755458</v>
      </c>
      <c r="H52" s="28">
        <f t="shared" si="26"/>
        <v>14.82099440898552</v>
      </c>
      <c r="I52" s="28">
        <f t="shared" si="26"/>
        <v>23.372209707216665</v>
      </c>
      <c r="J52" s="28">
        <f t="shared" si="26"/>
        <v>35.98939258429175</v>
      </c>
      <c r="K52" s="28">
        <f t="shared" si="26"/>
        <v>51.37938092626608</v>
      </c>
      <c r="L52" s="28">
        <f t="shared" si="26"/>
        <v>71.98807420970516</v>
      </c>
      <c r="M52" s="28">
        <f t="shared" si="26"/>
        <v>125.87409370142053</v>
      </c>
      <c r="N52" s="28">
        <f t="shared" si="26"/>
        <v>200.60498562358904</v>
      </c>
      <c r="O52" s="28">
        <f t="shared" si="26"/>
        <v>305.9488233338352</v>
      </c>
      <c r="P52" s="28">
        <f t="shared" si="26"/>
        <v>433.20828867373547</v>
      </c>
      <c r="Q52" s="28">
        <f t="shared" si="26"/>
        <v>603.5306455833264</v>
      </c>
      <c r="R52" s="28">
        <f t="shared" si="26"/>
        <v>813.4770440185035</v>
      </c>
      <c r="S52" s="28">
        <f t="shared" si="26"/>
        <v>1067.1892351619254</v>
      </c>
      <c r="T52" s="28">
        <f t="shared" si="25"/>
        <v>1368.8089701962515</v>
      </c>
      <c r="U52" s="28">
        <f t="shared" si="25"/>
        <v>1722.4780003041415</v>
      </c>
      <c r="V52" s="28">
        <f t="shared" si="25"/>
        <v>2132.3380766682535</v>
      </c>
      <c r="W52" s="28">
        <f t="shared" si="25"/>
        <v>2602.5309504712477</v>
      </c>
      <c r="X52" s="28">
        <f t="shared" si="25"/>
        <v>3740.4820951245188</v>
      </c>
      <c r="Y52" s="28">
        <f t="shared" si="25"/>
        <v>5169.46544372523</v>
      </c>
      <c r="Z52" s="28">
        <f t="shared" si="25"/>
        <v>6922.615005734652</v>
      </c>
      <c r="AA52" s="28">
        <f t="shared" si="25"/>
        <v>9033.064790614062</v>
      </c>
      <c r="AB52" s="203"/>
      <c r="AC52" s="203">
        <f t="shared" si="25"/>
        <v>31054.572709991575</v>
      </c>
    </row>
    <row r="53" spans="1:29" ht="18.75" customHeight="1" thickBot="1">
      <c r="A53" s="73"/>
      <c r="B53" s="9"/>
      <c r="C53" s="23">
        <v>36</v>
      </c>
      <c r="D53" s="24" t="s">
        <v>35</v>
      </c>
      <c r="E53" s="20">
        <v>0.15</v>
      </c>
      <c r="F53" s="104">
        <f t="shared" si="26"/>
        <v>3.0690427393000688</v>
      </c>
      <c r="G53" s="25">
        <f t="shared" si="26"/>
        <v>6.124148684816594</v>
      </c>
      <c r="H53" s="25">
        <f t="shared" si="26"/>
        <v>11.11574580673914</v>
      </c>
      <c r="I53" s="25">
        <f t="shared" si="26"/>
        <v>17.5291572804125</v>
      </c>
      <c r="J53" s="25">
        <f t="shared" si="26"/>
        <v>26.992044438218812</v>
      </c>
      <c r="K53" s="25">
        <f t="shared" si="26"/>
        <v>38.534535694699564</v>
      </c>
      <c r="L53" s="25">
        <f t="shared" si="26"/>
        <v>53.991055657278885</v>
      </c>
      <c r="M53" s="25">
        <f t="shared" si="26"/>
        <v>94.4055702760654</v>
      </c>
      <c r="N53" s="25">
        <f t="shared" si="26"/>
        <v>150.4537392176918</v>
      </c>
      <c r="O53" s="25">
        <f t="shared" si="26"/>
        <v>229.46161750037643</v>
      </c>
      <c r="P53" s="25">
        <f t="shared" si="26"/>
        <v>324.9062165053016</v>
      </c>
      <c r="Q53" s="25">
        <f t="shared" si="26"/>
        <v>452.64798418749496</v>
      </c>
      <c r="R53" s="25">
        <f t="shared" si="26"/>
        <v>610.1077830138777</v>
      </c>
      <c r="S53" s="25">
        <f t="shared" si="26"/>
        <v>800.3919263714441</v>
      </c>
      <c r="T53" s="25">
        <f t="shared" si="25"/>
        <v>1026.6067276471888</v>
      </c>
      <c r="U53" s="25">
        <f t="shared" si="25"/>
        <v>1291.858500228106</v>
      </c>
      <c r="V53" s="25">
        <f t="shared" si="25"/>
        <v>1599.2535575011902</v>
      </c>
      <c r="W53" s="25">
        <f t="shared" si="25"/>
        <v>1951.8982128534362</v>
      </c>
      <c r="X53" s="25">
        <f t="shared" si="25"/>
        <v>2805.361571343389</v>
      </c>
      <c r="Y53" s="25">
        <f t="shared" si="25"/>
        <v>3877.0990827939227</v>
      </c>
      <c r="Z53" s="25">
        <f t="shared" si="25"/>
        <v>5191.96125430099</v>
      </c>
      <c r="AA53" s="25">
        <f t="shared" si="25"/>
        <v>6774.798592960547</v>
      </c>
      <c r="AB53" s="202"/>
      <c r="AC53" s="202">
        <f t="shared" si="25"/>
        <v>23290.929532493683</v>
      </c>
    </row>
    <row r="54" spans="1:29" ht="18.75" customHeight="1" thickTop="1">
      <c r="A54" s="73"/>
      <c r="B54" s="15" t="s">
        <v>43</v>
      </c>
      <c r="C54" s="15">
        <v>45</v>
      </c>
      <c r="D54" s="19" t="s">
        <v>33</v>
      </c>
      <c r="E54" s="27">
        <v>0.2</v>
      </c>
      <c r="F54" s="105">
        <f t="shared" si="26"/>
        <v>5.11507123216678</v>
      </c>
      <c r="G54" s="28">
        <f t="shared" si="26"/>
        <v>10.206914474694322</v>
      </c>
      <c r="H54" s="28">
        <f t="shared" si="26"/>
        <v>18.526243011231898</v>
      </c>
      <c r="I54" s="28">
        <f t="shared" si="26"/>
        <v>29.215262134020833</v>
      </c>
      <c r="J54" s="28">
        <f t="shared" si="26"/>
        <v>44.98674073036469</v>
      </c>
      <c r="K54" s="28">
        <f t="shared" si="26"/>
        <v>64.22422615783259</v>
      </c>
      <c r="L54" s="28">
        <f t="shared" si="26"/>
        <v>89.98509276213146</v>
      </c>
      <c r="M54" s="28">
        <f t="shared" si="26"/>
        <v>157.34261712677565</v>
      </c>
      <c r="N54" s="28">
        <f t="shared" si="26"/>
        <v>250.75623202948634</v>
      </c>
      <c r="O54" s="28">
        <f t="shared" si="26"/>
        <v>382.436029167294</v>
      </c>
      <c r="P54" s="28">
        <f t="shared" si="26"/>
        <v>541.5103608421693</v>
      </c>
      <c r="Q54" s="28">
        <f t="shared" si="26"/>
        <v>754.4133069791582</v>
      </c>
      <c r="R54" s="28">
        <f t="shared" si="26"/>
        <v>1016.8463050231293</v>
      </c>
      <c r="S54" s="28">
        <f t="shared" si="26"/>
        <v>1333.9865439524065</v>
      </c>
      <c r="T54" s="28">
        <f t="shared" si="25"/>
        <v>1711.0112127453144</v>
      </c>
      <c r="U54" s="28">
        <f t="shared" si="25"/>
        <v>2153.097500380177</v>
      </c>
      <c r="V54" s="28">
        <f t="shared" si="25"/>
        <v>2665.4225958353168</v>
      </c>
      <c r="W54" s="28">
        <f t="shared" si="25"/>
        <v>3253.16368808906</v>
      </c>
      <c r="X54" s="28">
        <f t="shared" si="25"/>
        <v>4675.602618905648</v>
      </c>
      <c r="Y54" s="28">
        <f t="shared" si="25"/>
        <v>6461.831804656536</v>
      </c>
      <c r="Z54" s="28">
        <f t="shared" si="25"/>
        <v>8653.268757168316</v>
      </c>
      <c r="AA54" s="28">
        <f t="shared" si="25"/>
        <v>11291.330988267577</v>
      </c>
      <c r="AB54" s="203"/>
      <c r="AC54" s="203">
        <f t="shared" si="25"/>
        <v>38818.21588748947</v>
      </c>
    </row>
    <row r="55" spans="1:29" ht="18.75" customHeight="1" thickBot="1">
      <c r="A55" s="73"/>
      <c r="B55" s="9"/>
      <c r="C55" s="23">
        <v>45</v>
      </c>
      <c r="D55" s="24" t="s">
        <v>35</v>
      </c>
      <c r="E55" s="20">
        <v>0.15</v>
      </c>
      <c r="F55" s="104">
        <f t="shared" si="26"/>
        <v>3.8363034241250853</v>
      </c>
      <c r="G55" s="25">
        <f t="shared" si="26"/>
        <v>7.655185856020742</v>
      </c>
      <c r="H55" s="25">
        <f t="shared" si="26"/>
        <v>13.894682258423927</v>
      </c>
      <c r="I55" s="25">
        <f t="shared" si="26"/>
        <v>21.911446600515625</v>
      </c>
      <c r="J55" s="25">
        <f t="shared" si="26"/>
        <v>33.740055547773515</v>
      </c>
      <c r="K55" s="25">
        <f t="shared" si="26"/>
        <v>48.16816961837444</v>
      </c>
      <c r="L55" s="25">
        <f t="shared" si="26"/>
        <v>67.48881957159861</v>
      </c>
      <c r="M55" s="25">
        <f t="shared" si="26"/>
        <v>118.00696284508176</v>
      </c>
      <c r="N55" s="25">
        <f t="shared" si="26"/>
        <v>188.06717402211473</v>
      </c>
      <c r="O55" s="25">
        <f t="shared" si="26"/>
        <v>286.82702187547056</v>
      </c>
      <c r="P55" s="25">
        <f t="shared" si="26"/>
        <v>406.132770631627</v>
      </c>
      <c r="Q55" s="25">
        <f t="shared" si="26"/>
        <v>565.8099802343686</v>
      </c>
      <c r="R55" s="25">
        <f t="shared" si="26"/>
        <v>762.634728767347</v>
      </c>
      <c r="S55" s="25">
        <f t="shared" si="26"/>
        <v>1000.489907964305</v>
      </c>
      <c r="T55" s="25">
        <f t="shared" si="25"/>
        <v>1283.258409558986</v>
      </c>
      <c r="U55" s="25">
        <f t="shared" si="25"/>
        <v>1614.8231252851326</v>
      </c>
      <c r="V55" s="25">
        <f t="shared" si="25"/>
        <v>1999.0669468764877</v>
      </c>
      <c r="W55" s="25">
        <f t="shared" si="25"/>
        <v>2439.8727660667946</v>
      </c>
      <c r="X55" s="25">
        <f t="shared" si="25"/>
        <v>3506.7019641792367</v>
      </c>
      <c r="Y55" s="25">
        <f t="shared" si="25"/>
        <v>4846.373853492403</v>
      </c>
      <c r="Z55" s="25">
        <f t="shared" si="25"/>
        <v>6489.9515678762355</v>
      </c>
      <c r="AA55" s="25">
        <f t="shared" si="25"/>
        <v>8468.498241200683</v>
      </c>
      <c r="AB55" s="202"/>
      <c r="AC55" s="202">
        <f t="shared" si="25"/>
        <v>29113.661915617107</v>
      </c>
    </row>
    <row r="56" spans="1:29" ht="18.75" customHeight="1" thickTop="1">
      <c r="A56" s="73"/>
      <c r="B56" s="15" t="s">
        <v>45</v>
      </c>
      <c r="C56" s="15">
        <v>61</v>
      </c>
      <c r="D56" s="19" t="s">
        <v>33</v>
      </c>
      <c r="E56" s="27">
        <v>0.2</v>
      </c>
      <c r="F56" s="105">
        <f t="shared" si="26"/>
        <v>6.933763225826081</v>
      </c>
      <c r="G56" s="28">
        <f t="shared" si="26"/>
        <v>13.836039621252306</v>
      </c>
      <c r="H56" s="28">
        <f t="shared" si="26"/>
        <v>25.11335163744769</v>
      </c>
      <c r="I56" s="28">
        <f t="shared" si="26"/>
        <v>39.6029108927838</v>
      </c>
      <c r="J56" s="28">
        <f t="shared" si="26"/>
        <v>60.982026323383245</v>
      </c>
      <c r="K56" s="28">
        <f t="shared" si="26"/>
        <v>87.05950656950642</v>
      </c>
      <c r="L56" s="28">
        <f t="shared" si="26"/>
        <v>121.9797924108893</v>
      </c>
      <c r="M56" s="28">
        <f t="shared" si="26"/>
        <v>213.2866587718515</v>
      </c>
      <c r="N56" s="28">
        <f t="shared" si="26"/>
        <v>339.9140034177481</v>
      </c>
      <c r="O56" s="28">
        <f t="shared" si="26"/>
        <v>518.413283982332</v>
      </c>
      <c r="P56" s="28">
        <f t="shared" si="26"/>
        <v>734.0473780304962</v>
      </c>
      <c r="Q56" s="28">
        <f t="shared" si="26"/>
        <v>1022.6491494606367</v>
      </c>
      <c r="R56" s="28">
        <f t="shared" si="26"/>
        <v>1378.391657920242</v>
      </c>
      <c r="S56" s="28">
        <f t="shared" si="26"/>
        <v>1808.2928706910402</v>
      </c>
      <c r="T56" s="28">
        <f t="shared" si="25"/>
        <v>2319.3707550547597</v>
      </c>
      <c r="U56" s="28">
        <f t="shared" si="25"/>
        <v>2918.643278293129</v>
      </c>
      <c r="V56" s="28">
        <f t="shared" si="25"/>
        <v>3613.128407687874</v>
      </c>
      <c r="W56" s="28">
        <f t="shared" si="25"/>
        <v>4409.844110520726</v>
      </c>
      <c r="X56" s="28">
        <f t="shared" si="25"/>
        <v>6338.039105627658</v>
      </c>
      <c r="Y56" s="28">
        <f t="shared" si="25"/>
        <v>8759.37200186775</v>
      </c>
      <c r="Z56" s="28">
        <f t="shared" si="25"/>
        <v>11729.986537494828</v>
      </c>
      <c r="AA56" s="28">
        <f t="shared" si="25"/>
        <v>15306.026450762714</v>
      </c>
      <c r="AB56" s="203"/>
      <c r="AC56" s="203">
        <f t="shared" si="25"/>
        <v>52620.24820304129</v>
      </c>
    </row>
    <row r="57" spans="1:29" ht="18.75" customHeight="1" thickBot="1">
      <c r="A57" s="132"/>
      <c r="B57" s="9"/>
      <c r="C57" s="23">
        <v>61</v>
      </c>
      <c r="D57" s="24" t="s">
        <v>35</v>
      </c>
      <c r="E57" s="20">
        <v>0.15</v>
      </c>
      <c r="F57" s="104">
        <f t="shared" si="26"/>
        <v>5.20032241936956</v>
      </c>
      <c r="G57" s="25">
        <f t="shared" si="26"/>
        <v>10.377029715939228</v>
      </c>
      <c r="H57" s="25">
        <f t="shared" si="26"/>
        <v>18.835013728085766</v>
      </c>
      <c r="I57" s="25">
        <f t="shared" si="26"/>
        <v>29.70218316958785</v>
      </c>
      <c r="J57" s="25">
        <f t="shared" si="26"/>
        <v>45.73651974253743</v>
      </c>
      <c r="K57" s="25">
        <f t="shared" si="26"/>
        <v>65.29462992712982</v>
      </c>
      <c r="L57" s="25">
        <f t="shared" si="26"/>
        <v>91.484844308167</v>
      </c>
      <c r="M57" s="25">
        <f t="shared" si="26"/>
        <v>159.9649940788886</v>
      </c>
      <c r="N57" s="25">
        <f t="shared" si="26"/>
        <v>254.9355025633111</v>
      </c>
      <c r="O57" s="25">
        <f t="shared" si="26"/>
        <v>388.8099629867489</v>
      </c>
      <c r="P57" s="25">
        <f t="shared" si="26"/>
        <v>550.5355335228721</v>
      </c>
      <c r="Q57" s="25">
        <f t="shared" si="26"/>
        <v>766.9868620954775</v>
      </c>
      <c r="R57" s="25">
        <f t="shared" si="26"/>
        <v>1033.7937434401815</v>
      </c>
      <c r="S57" s="25">
        <f t="shared" si="26"/>
        <v>1356.21965301828</v>
      </c>
      <c r="T57" s="270">
        <f t="shared" si="25"/>
        <v>1739.5280662910695</v>
      </c>
      <c r="U57" s="270">
        <f t="shared" si="25"/>
        <v>2188.9824587198464</v>
      </c>
      <c r="V57" s="270">
        <f t="shared" si="25"/>
        <v>2709.8463057659055</v>
      </c>
      <c r="W57" s="270">
        <f t="shared" si="25"/>
        <v>3307.3830828905443</v>
      </c>
      <c r="X57" s="270">
        <f t="shared" si="25"/>
        <v>4753.5293292207425</v>
      </c>
      <c r="Y57" s="270">
        <f t="shared" si="25"/>
        <v>6569.529001400812</v>
      </c>
      <c r="Z57" s="270">
        <f t="shared" si="25"/>
        <v>8797.48990312112</v>
      </c>
      <c r="AA57" s="270">
        <f t="shared" si="25"/>
        <v>11479.519838072036</v>
      </c>
      <c r="AB57" s="285"/>
      <c r="AC57" s="285">
        <f t="shared" si="25"/>
        <v>39465.18615228096</v>
      </c>
    </row>
    <row r="58" spans="1:29" ht="18.75" customHeight="1">
      <c r="A58" s="247" t="s">
        <v>116</v>
      </c>
      <c r="B58" s="147"/>
      <c r="C58" s="147"/>
      <c r="D58" s="147"/>
      <c r="E58" s="242"/>
      <c r="F58" s="147" t="s">
        <v>50</v>
      </c>
      <c r="G58" s="242"/>
      <c r="H58" s="147"/>
      <c r="I58" s="242"/>
      <c r="J58" s="242"/>
      <c r="K58" s="147" t="s">
        <v>138</v>
      </c>
      <c r="L58" s="147"/>
      <c r="M58" s="147"/>
      <c r="N58" s="242"/>
      <c r="O58" s="242"/>
      <c r="P58" s="147" t="s">
        <v>111</v>
      </c>
      <c r="Q58" s="147"/>
      <c r="R58" s="147"/>
      <c r="S58" s="147"/>
      <c r="T58" s="147"/>
      <c r="U58" s="147"/>
      <c r="V58" s="147"/>
      <c r="W58" s="242"/>
      <c r="X58" s="147" t="s">
        <v>112</v>
      </c>
      <c r="Y58" s="147"/>
      <c r="Z58" s="147"/>
      <c r="AA58" s="147"/>
      <c r="AB58" s="250"/>
      <c r="AC58" s="242"/>
    </row>
    <row r="59" spans="1:29" ht="18.75" customHeight="1">
      <c r="A59" s="248"/>
      <c r="B59" s="140"/>
      <c r="C59" s="140"/>
      <c r="D59" s="140"/>
      <c r="E59" s="157"/>
      <c r="F59" s="140" t="s">
        <v>94</v>
      </c>
      <c r="G59" s="157"/>
      <c r="H59" s="140"/>
      <c r="I59" s="157"/>
      <c r="J59" s="157"/>
      <c r="K59" s="140" t="s">
        <v>96</v>
      </c>
      <c r="L59" s="140"/>
      <c r="M59" s="140"/>
      <c r="N59" s="157"/>
      <c r="O59" s="157"/>
      <c r="P59" s="140" t="s">
        <v>1</v>
      </c>
      <c r="Q59" s="140"/>
      <c r="R59" s="140"/>
      <c r="S59" s="140"/>
      <c r="T59" s="140"/>
      <c r="U59" s="140"/>
      <c r="V59" s="140"/>
      <c r="W59" s="157"/>
      <c r="X59" s="158" t="s">
        <v>92</v>
      </c>
      <c r="Y59" s="140"/>
      <c r="Z59" s="140"/>
      <c r="AA59" s="140"/>
      <c r="AB59" s="251"/>
      <c r="AC59" s="157"/>
    </row>
    <row r="60" spans="1:29" ht="18.75" customHeight="1" thickBot="1">
      <c r="A60" s="249" t="str">
        <f ca="1">INFO("repertoire")&amp;"Couple de serrage.xls, 03.05.23 par A.S."</f>
        <v>C:\Users\Alain\Documents\Couple de serrage.xls, 03.05.23 par A.S.</v>
      </c>
      <c r="B60" s="223"/>
      <c r="C60" s="223"/>
      <c r="D60" s="223"/>
      <c r="E60" s="223"/>
      <c r="F60" s="239"/>
      <c r="G60" s="223"/>
      <c r="H60" s="223"/>
      <c r="I60" s="223"/>
      <c r="J60" s="223"/>
      <c r="K60" s="223"/>
      <c r="L60" s="223"/>
      <c r="M60" s="223"/>
      <c r="N60" s="223"/>
      <c r="O60" s="223"/>
      <c r="P60" s="223" t="s">
        <v>95</v>
      </c>
      <c r="Q60" s="223"/>
      <c r="R60" s="223"/>
      <c r="S60" s="223"/>
      <c r="T60" s="223"/>
      <c r="U60" s="223"/>
      <c r="V60" s="223"/>
      <c r="W60" s="223"/>
      <c r="X60" s="239" t="s">
        <v>93</v>
      </c>
      <c r="Y60" s="223"/>
      <c r="Z60" s="223"/>
      <c r="AA60" s="223"/>
      <c r="AB60" s="251"/>
      <c r="AC60" s="157"/>
    </row>
    <row r="61" spans="1:27" ht="18.75" customHeight="1">
      <c r="A61" s="138" t="s">
        <v>119</v>
      </c>
      <c r="B61" s="142"/>
      <c r="C61" s="142"/>
      <c r="D61" s="142"/>
      <c r="E61" s="142"/>
      <c r="F61" s="141"/>
      <c r="G61" s="141"/>
      <c r="H61" s="141"/>
      <c r="I61" s="141"/>
      <c r="J61" s="142"/>
      <c r="K61" s="142"/>
      <c r="L61" s="142"/>
      <c r="M61" s="142"/>
      <c r="N61" s="142"/>
      <c r="O61" s="142"/>
      <c r="P61" s="142"/>
      <c r="Q61" s="141"/>
      <c r="R61" s="142"/>
      <c r="S61" s="141"/>
      <c r="T61" s="141"/>
      <c r="U61" s="142"/>
      <c r="V61" s="142"/>
      <c r="W61" s="142"/>
      <c r="X61" s="142"/>
      <c r="Y61" s="142"/>
      <c r="Z61" s="142"/>
      <c r="AA61" s="142"/>
    </row>
    <row r="62" spans="2:27" ht="12.75">
      <c r="B62" s="43"/>
      <c r="C62" s="43"/>
      <c r="D62" s="43"/>
      <c r="E62" s="43"/>
      <c r="F62" s="43"/>
      <c r="J62" s="43"/>
      <c r="K62" s="43"/>
      <c r="L62" s="43"/>
      <c r="M62" s="43"/>
      <c r="N62" s="43"/>
      <c r="O62" s="43"/>
      <c r="P62" s="43"/>
      <c r="R62" s="43"/>
      <c r="U62" s="43"/>
      <c r="V62" s="43"/>
      <c r="W62" s="43"/>
      <c r="X62" s="43"/>
      <c r="Y62" s="43"/>
      <c r="Z62" s="43"/>
      <c r="AA62" s="43"/>
    </row>
  </sheetData>
  <sheetProtection password="865B" sheet="1"/>
  <mergeCells count="18">
    <mergeCell ref="S1:AA2"/>
    <mergeCell ref="F14:M14"/>
    <mergeCell ref="F12:M12"/>
    <mergeCell ref="N13:AA13"/>
    <mergeCell ref="N11:AA11"/>
    <mergeCell ref="F24:S24"/>
    <mergeCell ref="F22:S22"/>
    <mergeCell ref="T23:AA23"/>
    <mergeCell ref="T21:AA21"/>
    <mergeCell ref="T48:AA48"/>
    <mergeCell ref="F49:S49"/>
    <mergeCell ref="N38:AA38"/>
    <mergeCell ref="F39:M39"/>
    <mergeCell ref="N40:AA40"/>
    <mergeCell ref="F41:M41"/>
    <mergeCell ref="T46:AA46"/>
    <mergeCell ref="F47:S47"/>
    <mergeCell ref="O3:P3"/>
  </mergeCells>
  <printOptions horizontalCentered="1" verticalCentered="1"/>
  <pageMargins left="0.3937007874015748" right="0.3937007874015748" top="0.5118110236220472" bottom="0.6692913385826772" header="0.3937007874015748" footer="0.4724409448818898"/>
  <pageSetup fitToHeight="1" fitToWidth="1" horizontalDpi="300" verticalDpi="300" orientation="landscape" scale="45" r:id="rId2"/>
  <headerFooter alignWithMargins="0">
    <oddFooter>&amp;LABMS Consultants inc., Consultant en ingénierie mécanique
39, rue de la Baie, Granby, QC, J2G 8C8&amp;CTél. (450) 378-6963
Téléc. (450) 378-9421 &amp;RCourriel : ventes@abms.ca
Internet : www.abms.ca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="78" zoomScaleNormal="78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8" sqref="C18"/>
    </sheetView>
  </sheetViews>
  <sheetFormatPr defaultColWidth="11.00390625" defaultRowHeight="12.75"/>
  <cols>
    <col min="1" max="1" width="11.00390625" style="0" customWidth="1"/>
    <col min="2" max="2" width="12.25390625" style="0" customWidth="1"/>
    <col min="3" max="3" width="10.75390625" style="0" customWidth="1"/>
    <col min="4" max="4" width="7.625" style="0" customWidth="1"/>
    <col min="5" max="5" width="11.00390625" style="0" customWidth="1"/>
    <col min="6" max="21" width="7.625" style="0" customWidth="1"/>
    <col min="22" max="28" width="8.625" style="0" customWidth="1"/>
    <col min="29" max="29" width="0.12890625" style="0" customWidth="1"/>
  </cols>
  <sheetData>
    <row r="1" spans="1:30" ht="15" customHeight="1">
      <c r="A1" s="71" t="s">
        <v>97</v>
      </c>
      <c r="B1" s="78">
        <v>0.75</v>
      </c>
      <c r="C1" s="71" t="s">
        <v>122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17" t="s">
        <v>143</v>
      </c>
      <c r="U1" s="318"/>
      <c r="V1" s="318"/>
      <c r="W1" s="318"/>
      <c r="X1" s="318"/>
      <c r="Y1" s="318"/>
      <c r="Z1" s="318"/>
      <c r="AA1" s="318"/>
      <c r="AB1" s="318"/>
      <c r="AC1" s="294"/>
      <c r="AD1" s="294"/>
    </row>
    <row r="2" spans="1:30" ht="20.25" customHeight="1" thickBot="1">
      <c r="A2" s="71" t="s">
        <v>98</v>
      </c>
      <c r="B2" s="79" t="s">
        <v>76</v>
      </c>
      <c r="C2" s="71" t="s">
        <v>104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19"/>
      <c r="U2" s="319"/>
      <c r="V2" s="319"/>
      <c r="W2" s="319"/>
      <c r="X2" s="319"/>
      <c r="Y2" s="319"/>
      <c r="Z2" s="319"/>
      <c r="AA2" s="319"/>
      <c r="AB2" s="319"/>
      <c r="AC2" s="294"/>
      <c r="AD2" s="294"/>
    </row>
    <row r="3" spans="1:30" ht="31.5" thickBot="1" thickTop="1">
      <c r="A3" s="238" t="s">
        <v>107</v>
      </c>
      <c r="B3" s="233"/>
      <c r="C3" s="233"/>
      <c r="D3" s="233"/>
      <c r="E3" s="233"/>
      <c r="F3" s="233"/>
      <c r="G3" s="233"/>
      <c r="H3" s="233"/>
      <c r="I3" s="234"/>
      <c r="J3" s="234"/>
      <c r="K3" s="234"/>
      <c r="L3" s="235"/>
      <c r="M3" s="233"/>
      <c r="N3" s="234"/>
      <c r="O3" s="305">
        <f>B1</f>
        <v>0.75</v>
      </c>
      <c r="P3" s="306"/>
      <c r="Q3" s="235" t="s">
        <v>121</v>
      </c>
      <c r="R3" s="234"/>
      <c r="S3" s="234"/>
      <c r="T3" s="234"/>
      <c r="U3" s="233"/>
      <c r="V3" s="233"/>
      <c r="W3" s="233"/>
      <c r="X3" s="233"/>
      <c r="Y3" s="233"/>
      <c r="Z3" s="233"/>
      <c r="AA3" s="233"/>
      <c r="AB3" s="236"/>
      <c r="AC3" s="7"/>
      <c r="AD3" s="315"/>
    </row>
    <row r="4" spans="1:30" ht="18.75" customHeight="1">
      <c r="A4" s="128"/>
      <c r="B4" s="324"/>
      <c r="C4" s="74"/>
      <c r="D4" s="74"/>
      <c r="E4" s="237" t="s">
        <v>77</v>
      </c>
      <c r="F4" s="229">
        <v>6</v>
      </c>
      <c r="G4" s="230">
        <v>8</v>
      </c>
      <c r="H4" s="230">
        <v>10</v>
      </c>
      <c r="I4" s="230">
        <v>12</v>
      </c>
      <c r="J4" s="230">
        <v>14</v>
      </c>
      <c r="K4" s="230">
        <v>16</v>
      </c>
      <c r="L4" s="230">
        <v>18</v>
      </c>
      <c r="M4" s="230">
        <v>20</v>
      </c>
      <c r="N4" s="230">
        <v>22</v>
      </c>
      <c r="O4" s="230">
        <v>24</v>
      </c>
      <c r="P4" s="230">
        <v>27</v>
      </c>
      <c r="Q4" s="230">
        <v>30</v>
      </c>
      <c r="R4" s="230">
        <v>33</v>
      </c>
      <c r="S4" s="230">
        <v>36</v>
      </c>
      <c r="T4" s="230">
        <v>39</v>
      </c>
      <c r="U4" s="230">
        <v>42</v>
      </c>
      <c r="V4" s="230">
        <v>45</v>
      </c>
      <c r="W4" s="230">
        <v>48</v>
      </c>
      <c r="X4" s="230">
        <v>52</v>
      </c>
      <c r="Y4" s="230">
        <v>56</v>
      </c>
      <c r="Z4" s="230">
        <v>60</v>
      </c>
      <c r="AA4" s="230">
        <v>64</v>
      </c>
      <c r="AB4" s="231">
        <v>68</v>
      </c>
      <c r="AC4" s="193"/>
      <c r="AD4" s="211">
        <v>120</v>
      </c>
    </row>
    <row r="5" spans="1:30" ht="18.75" customHeight="1" thickBot="1">
      <c r="A5" s="73" t="s">
        <v>2</v>
      </c>
      <c r="B5" s="321"/>
      <c r="C5" s="123"/>
      <c r="D5" s="123"/>
      <c r="E5" s="136"/>
      <c r="F5" s="100" t="str">
        <f aca="true" t="shared" si="0" ref="F5:AB5">TEXT(F4,"\M####0")</f>
        <v>M6</v>
      </c>
      <c r="G5" s="93" t="str">
        <f t="shared" si="0"/>
        <v>M8</v>
      </c>
      <c r="H5" s="93" t="str">
        <f t="shared" si="0"/>
        <v>M10</v>
      </c>
      <c r="I5" s="93" t="str">
        <f t="shared" si="0"/>
        <v>M12</v>
      </c>
      <c r="J5" s="93" t="str">
        <f t="shared" si="0"/>
        <v>M14</v>
      </c>
      <c r="K5" s="93" t="str">
        <f t="shared" si="0"/>
        <v>M16</v>
      </c>
      <c r="L5" s="93" t="str">
        <f t="shared" si="0"/>
        <v>M18</v>
      </c>
      <c r="M5" s="93" t="str">
        <f t="shared" si="0"/>
        <v>M20</v>
      </c>
      <c r="N5" s="93" t="str">
        <f t="shared" si="0"/>
        <v>M22</v>
      </c>
      <c r="O5" s="93" t="str">
        <f t="shared" si="0"/>
        <v>M24</v>
      </c>
      <c r="P5" s="93" t="str">
        <f t="shared" si="0"/>
        <v>M27</v>
      </c>
      <c r="Q5" s="93" t="str">
        <f t="shared" si="0"/>
        <v>M30</v>
      </c>
      <c r="R5" s="93" t="str">
        <f t="shared" si="0"/>
        <v>M33</v>
      </c>
      <c r="S5" s="93" t="str">
        <f t="shared" si="0"/>
        <v>M36</v>
      </c>
      <c r="T5" s="93" t="str">
        <f t="shared" si="0"/>
        <v>M39</v>
      </c>
      <c r="U5" s="93" t="str">
        <f t="shared" si="0"/>
        <v>M42</v>
      </c>
      <c r="V5" s="93" t="str">
        <f t="shared" si="0"/>
        <v>M45</v>
      </c>
      <c r="W5" s="93" t="str">
        <f t="shared" si="0"/>
        <v>M48</v>
      </c>
      <c r="X5" s="93" t="str">
        <f t="shared" si="0"/>
        <v>M52</v>
      </c>
      <c r="Y5" s="93" t="str">
        <f t="shared" si="0"/>
        <v>M56</v>
      </c>
      <c r="Z5" s="93" t="str">
        <f t="shared" si="0"/>
        <v>M60</v>
      </c>
      <c r="AA5" s="93" t="str">
        <f t="shared" si="0"/>
        <v>M64</v>
      </c>
      <c r="AB5" s="177" t="str">
        <f t="shared" si="0"/>
        <v>M68</v>
      </c>
      <c r="AC5" s="194"/>
      <c r="AD5" s="195" t="str">
        <f>TEXT(AD4,"\M####0")</f>
        <v>M120</v>
      </c>
    </row>
    <row r="6" spans="1:30" ht="18.75" customHeight="1" thickBot="1">
      <c r="A6" s="73"/>
      <c r="B6" s="74"/>
      <c r="C6" s="74"/>
      <c r="D6" s="74"/>
      <c r="E6" s="133" t="s">
        <v>78</v>
      </c>
      <c r="F6" s="121">
        <v>1</v>
      </c>
      <c r="G6" s="122">
        <v>1.25</v>
      </c>
      <c r="H6" s="122">
        <v>1.5</v>
      </c>
      <c r="I6" s="122">
        <v>1.75</v>
      </c>
      <c r="J6" s="122">
        <v>2</v>
      </c>
      <c r="K6" s="122">
        <v>2</v>
      </c>
      <c r="L6" s="122">
        <v>2.5</v>
      </c>
      <c r="M6" s="122">
        <v>2.5</v>
      </c>
      <c r="N6" s="122">
        <v>2.5</v>
      </c>
      <c r="O6" s="122">
        <v>3</v>
      </c>
      <c r="P6" s="122">
        <v>3</v>
      </c>
      <c r="Q6" s="122">
        <v>3.5</v>
      </c>
      <c r="R6" s="122">
        <v>3.5</v>
      </c>
      <c r="S6" s="122">
        <v>4</v>
      </c>
      <c r="T6" s="122">
        <v>4</v>
      </c>
      <c r="U6" s="122">
        <v>4.5</v>
      </c>
      <c r="V6" s="122">
        <v>4.5</v>
      </c>
      <c r="W6" s="122">
        <v>5</v>
      </c>
      <c r="X6" s="122">
        <v>5</v>
      </c>
      <c r="Y6" s="122">
        <v>5.5</v>
      </c>
      <c r="Z6" s="122">
        <v>5.5</v>
      </c>
      <c r="AA6" s="122">
        <v>6</v>
      </c>
      <c r="AB6" s="178">
        <v>6</v>
      </c>
      <c r="AC6" s="193"/>
      <c r="AD6" s="212">
        <v>6</v>
      </c>
    </row>
    <row r="7" spans="1:30" ht="18.75" customHeight="1" thickBot="1" thickTop="1">
      <c r="A7" s="73"/>
      <c r="B7" s="325"/>
      <c r="C7" s="81"/>
      <c r="D7" s="81"/>
      <c r="E7" s="137" t="s">
        <v>144</v>
      </c>
      <c r="F7" s="162">
        <f aca="true" t="shared" si="1" ref="F7:Q7">0.7854*(F$4-(0.9382*F$6))^2</f>
        <v>20.123376831095996</v>
      </c>
      <c r="G7" s="163">
        <f t="shared" si="1"/>
        <v>36.608548448587506</v>
      </c>
      <c r="H7" s="164">
        <f t="shared" si="1"/>
        <v>57.98961102996601</v>
      </c>
      <c r="I7" s="163">
        <f t="shared" si="1"/>
        <v>84.2665645752315</v>
      </c>
      <c r="J7" s="163">
        <f t="shared" si="1"/>
        <v>115.43940908438398</v>
      </c>
      <c r="K7" s="163">
        <f t="shared" si="1"/>
        <v>156.668510844384</v>
      </c>
      <c r="L7" s="163">
        <f t="shared" si="1"/>
        <v>192.47277099435001</v>
      </c>
      <c r="M7" s="163">
        <f t="shared" si="1"/>
        <v>244.79454819434994</v>
      </c>
      <c r="N7" s="163">
        <f t="shared" si="1"/>
        <v>303.39952539434995</v>
      </c>
      <c r="O7" s="163">
        <f t="shared" si="1"/>
        <v>352.50414939986405</v>
      </c>
      <c r="P7" s="163">
        <f t="shared" si="1"/>
        <v>459.406828359864</v>
      </c>
      <c r="Q7" s="163">
        <f t="shared" si="1"/>
        <v>560.587642540926</v>
      </c>
      <c r="R7" s="163">
        <f aca="true" t="shared" si="2" ref="R7:W7">0.7854*(R$4-(0.9382*R$6))^2</f>
        <v>693.554134660926</v>
      </c>
      <c r="S7" s="163">
        <f t="shared" si="2"/>
        <v>816.723250417536</v>
      </c>
      <c r="T7" s="163">
        <f t="shared" si="2"/>
        <v>975.7535556975361</v>
      </c>
      <c r="U7" s="163">
        <f t="shared" si="2"/>
        <v>1120.910973029694</v>
      </c>
      <c r="V7" s="163">
        <f t="shared" si="2"/>
        <v>1306.005091469694</v>
      </c>
      <c r="W7" s="163">
        <f t="shared" si="2"/>
        <v>1473.1508103773997</v>
      </c>
      <c r="X7" s="163">
        <f aca="true" t="shared" si="3" ref="X7:AD7">0.7854*(X$4-(0.9382*X$6))^2</f>
        <v>1757.8363191773997</v>
      </c>
      <c r="Y7" s="163">
        <f t="shared" si="3"/>
        <v>2030.0197923006538</v>
      </c>
      <c r="Z7" s="163">
        <f t="shared" si="3"/>
        <v>2362.023451980654</v>
      </c>
      <c r="AA7" s="163">
        <f t="shared" si="3"/>
        <v>2675.975839839456</v>
      </c>
      <c r="AB7" s="179">
        <f t="shared" si="3"/>
        <v>3055.297650399456</v>
      </c>
      <c r="AC7" s="196"/>
      <c r="AD7" s="197">
        <f t="shared" si="3"/>
        <v>10273.565987679456</v>
      </c>
    </row>
    <row r="8" spans="1:30" ht="18.75" customHeight="1" thickBot="1" thickTop="1">
      <c r="A8" s="73"/>
      <c r="B8" s="86" t="s">
        <v>80</v>
      </c>
      <c r="C8" s="87" t="s">
        <v>81</v>
      </c>
      <c r="D8" s="86" t="s">
        <v>82</v>
      </c>
      <c r="E8" s="120" t="s">
        <v>30</v>
      </c>
      <c r="F8" s="115" t="str">
        <f>IF($B$2="I","COUPLE DE SERRAGE en Lbs·ft","COUPLE DE SERRAGE en N·m")</f>
        <v>COUPLE DE SERRAGE en N·m</v>
      </c>
      <c r="G8" s="16"/>
      <c r="H8" s="77"/>
      <c r="I8" s="16"/>
      <c r="J8" s="16"/>
      <c r="K8" s="16"/>
      <c r="L8" s="16"/>
      <c r="M8" s="16"/>
      <c r="N8" s="16"/>
      <c r="O8" s="16"/>
      <c r="P8" s="16"/>
      <c r="Q8" s="16"/>
      <c r="R8" s="16"/>
      <c r="S8" s="118" t="str">
        <f>IF($B$2="I","Multipliez par 1.356 pour obtenir des N*m","Multipliez par 0.7376 pour obtenir des Lbs*Ft")</f>
        <v>Multipliez par 0.7376 pour obtenir des Lbs*Ft</v>
      </c>
      <c r="T8" s="16"/>
      <c r="U8" s="16"/>
      <c r="V8" s="16"/>
      <c r="W8" s="16"/>
      <c r="X8" s="16"/>
      <c r="Y8" s="16"/>
      <c r="Z8" s="16"/>
      <c r="AA8" s="16"/>
      <c r="AB8" s="180"/>
      <c r="AC8" s="198"/>
      <c r="AD8" s="180"/>
    </row>
    <row r="9" spans="1:30" ht="18.75" customHeight="1">
      <c r="A9" s="73"/>
      <c r="B9" s="9" t="s">
        <v>60</v>
      </c>
      <c r="C9" s="9">
        <v>240</v>
      </c>
      <c r="D9" s="22" t="s">
        <v>33</v>
      </c>
      <c r="E9" s="55">
        <v>0.2</v>
      </c>
      <c r="F9" s="103">
        <f aca="true" t="shared" si="4" ref="F9:O14">(0.001*$O$3*$E9*$C9*F$7*F$4)*IF($B$2="I",0.737561,1)</f>
        <v>4.346649395516736</v>
      </c>
      <c r="G9" s="21">
        <f t="shared" si="4"/>
        <v>10.543261953193204</v>
      </c>
      <c r="H9" s="21">
        <f t="shared" si="4"/>
        <v>20.876259970787764</v>
      </c>
      <c r="I9" s="21">
        <f t="shared" si="4"/>
        <v>36.40315589650001</v>
      </c>
      <c r="J9" s="21">
        <f t="shared" si="4"/>
        <v>58.18146217852953</v>
      </c>
      <c r="K9" s="21">
        <f t="shared" si="4"/>
        <v>90.24106224636519</v>
      </c>
      <c r="L9" s="21">
        <f t="shared" si="4"/>
        <v>124.72235560433883</v>
      </c>
      <c r="M9" s="21">
        <f t="shared" si="4"/>
        <v>176.252074699932</v>
      </c>
      <c r="N9" s="21">
        <f t="shared" si="4"/>
        <v>240.2924241123252</v>
      </c>
      <c r="O9" s="21">
        <f t="shared" si="4"/>
        <v>304.5635850814826</v>
      </c>
      <c r="P9" s="21">
        <f aca="true" t="shared" si="5" ref="P9:AD15">(0.001*$O$3*$E9*$C9*P$7*P$4)*IF($B$2="I",0.737561,1)</f>
        <v>446.5434371657879</v>
      </c>
      <c r="Q9" s="21">
        <f t="shared" si="5"/>
        <v>605.4346539442001</v>
      </c>
      <c r="R9" s="21">
        <f t="shared" si="5"/>
        <v>823.9423119771802</v>
      </c>
      <c r="S9" s="21">
        <f t="shared" si="5"/>
        <v>1058.4733325411266</v>
      </c>
      <c r="T9" s="21">
        <f t="shared" si="5"/>
        <v>1369.9579921993409</v>
      </c>
      <c r="U9" s="21">
        <f t="shared" si="5"/>
        <v>1694.8173912208977</v>
      </c>
      <c r="V9" s="21">
        <f t="shared" si="5"/>
        <v>2115.7282481809048</v>
      </c>
      <c r="W9" s="21">
        <f t="shared" si="5"/>
        <v>2545.604600332147</v>
      </c>
      <c r="X9" s="21">
        <f t="shared" si="5"/>
        <v>3290.6695895000926</v>
      </c>
      <c r="Y9" s="21">
        <f t="shared" si="5"/>
        <v>4092.5199012781186</v>
      </c>
      <c r="Z9" s="21">
        <f t="shared" si="5"/>
        <v>5101.970656278214</v>
      </c>
      <c r="AA9" s="21">
        <f t="shared" si="5"/>
        <v>6165.4483349901075</v>
      </c>
      <c r="AB9" s="181">
        <f t="shared" si="5"/>
        <v>7479.3686481778695</v>
      </c>
      <c r="AC9" s="199"/>
      <c r="AD9" s="200">
        <f t="shared" si="5"/>
        <v>44381.805066775254</v>
      </c>
    </row>
    <row r="10" spans="1:30" ht="18.75" customHeight="1" thickBot="1">
      <c r="A10" s="73" t="s">
        <v>66</v>
      </c>
      <c r="B10" s="9"/>
      <c r="C10" s="23">
        <v>240</v>
      </c>
      <c r="D10" s="24" t="s">
        <v>35</v>
      </c>
      <c r="E10" s="20">
        <v>0.15</v>
      </c>
      <c r="F10" s="104">
        <f t="shared" si="4"/>
        <v>3.2599870466375513</v>
      </c>
      <c r="G10" s="25">
        <f t="shared" si="4"/>
        <v>7.907446464894901</v>
      </c>
      <c r="H10" s="25">
        <f t="shared" si="4"/>
        <v>15.657194978090823</v>
      </c>
      <c r="I10" s="25">
        <f t="shared" si="4"/>
        <v>27.302366922375008</v>
      </c>
      <c r="J10" s="25">
        <f t="shared" si="4"/>
        <v>43.63609663389714</v>
      </c>
      <c r="K10" s="25">
        <f t="shared" si="4"/>
        <v>67.68079668477388</v>
      </c>
      <c r="L10" s="25">
        <f t="shared" si="4"/>
        <v>93.5417667032541</v>
      </c>
      <c r="M10" s="25">
        <f t="shared" si="4"/>
        <v>132.18905602494897</v>
      </c>
      <c r="N10" s="25">
        <f t="shared" si="4"/>
        <v>180.21931808424387</v>
      </c>
      <c r="O10" s="25">
        <f t="shared" si="4"/>
        <v>228.4226888111119</v>
      </c>
      <c r="P10" s="25">
        <f t="shared" si="5"/>
        <v>334.90757787434086</v>
      </c>
      <c r="Q10" s="25">
        <f t="shared" si="5"/>
        <v>454.0759904581501</v>
      </c>
      <c r="R10" s="25">
        <f t="shared" si="5"/>
        <v>617.9567339828851</v>
      </c>
      <c r="S10" s="25">
        <f t="shared" si="5"/>
        <v>793.8549994058449</v>
      </c>
      <c r="T10" s="25">
        <f t="shared" si="5"/>
        <v>1027.4684941495054</v>
      </c>
      <c r="U10" s="25">
        <f t="shared" si="5"/>
        <v>1271.113043415673</v>
      </c>
      <c r="V10" s="25">
        <f t="shared" si="5"/>
        <v>1586.7961861356782</v>
      </c>
      <c r="W10" s="25">
        <f t="shared" si="5"/>
        <v>1909.2034502491101</v>
      </c>
      <c r="X10" s="25">
        <f t="shared" si="5"/>
        <v>2468.002192125069</v>
      </c>
      <c r="Y10" s="25">
        <f t="shared" si="5"/>
        <v>3069.3899259585887</v>
      </c>
      <c r="Z10" s="25">
        <f t="shared" si="5"/>
        <v>3826.4779922086595</v>
      </c>
      <c r="AA10" s="25">
        <f t="shared" si="5"/>
        <v>4624.08625124258</v>
      </c>
      <c r="AB10" s="182">
        <f t="shared" si="5"/>
        <v>5609.526486133402</v>
      </c>
      <c r="AC10" s="201"/>
      <c r="AD10" s="202">
        <f t="shared" si="5"/>
        <v>33286.35380008144</v>
      </c>
    </row>
    <row r="11" spans="1:30" ht="18.75" customHeight="1" thickTop="1">
      <c r="A11" s="73" t="s">
        <v>31</v>
      </c>
      <c r="B11" s="152" t="s">
        <v>61</v>
      </c>
      <c r="C11" s="26">
        <v>640</v>
      </c>
      <c r="D11" s="19" t="s">
        <v>33</v>
      </c>
      <c r="E11" s="27">
        <v>0.2</v>
      </c>
      <c r="F11" s="105">
        <f t="shared" si="4"/>
        <v>11.591065054711294</v>
      </c>
      <c r="G11" s="28">
        <f t="shared" si="4"/>
        <v>28.115365208515204</v>
      </c>
      <c r="H11" s="28">
        <f t="shared" si="4"/>
        <v>55.67002658876737</v>
      </c>
      <c r="I11" s="28">
        <f t="shared" si="4"/>
        <v>97.0750823906667</v>
      </c>
      <c r="J11" s="28">
        <f t="shared" si="4"/>
        <v>155.1505658094121</v>
      </c>
      <c r="K11" s="28">
        <f t="shared" si="4"/>
        <v>240.64283265697384</v>
      </c>
      <c r="L11" s="28">
        <f t="shared" si="4"/>
        <v>332.5929482782368</v>
      </c>
      <c r="M11" s="28">
        <f t="shared" si="4"/>
        <v>470.0055325331519</v>
      </c>
      <c r="N11" s="28">
        <f t="shared" si="4"/>
        <v>640.7797976328671</v>
      </c>
      <c r="O11" s="28">
        <f t="shared" si="4"/>
        <v>812.1695602172867</v>
      </c>
      <c r="P11" s="28">
        <f t="shared" si="5"/>
        <v>1190.7824991087675</v>
      </c>
      <c r="Q11" s="28">
        <f t="shared" si="5"/>
        <v>1614.492410517867</v>
      </c>
      <c r="R11" s="28">
        <f t="shared" si="5"/>
        <v>2197.179498605814</v>
      </c>
      <c r="S11" s="28">
        <f t="shared" si="5"/>
        <v>2822.5955534430045</v>
      </c>
      <c r="T11" s="28">
        <f t="shared" si="5"/>
        <v>3653.221312531575</v>
      </c>
      <c r="U11" s="28">
        <f t="shared" si="5"/>
        <v>4519.513043255727</v>
      </c>
      <c r="V11" s="28">
        <f t="shared" si="5"/>
        <v>5641.941995149078</v>
      </c>
      <c r="W11" s="28">
        <f t="shared" si="5"/>
        <v>6788.278934219057</v>
      </c>
      <c r="X11" s="28">
        <f t="shared" si="5"/>
        <v>8775.118905333578</v>
      </c>
      <c r="Y11" s="28">
        <f t="shared" si="5"/>
        <v>10913.386403408314</v>
      </c>
      <c r="Z11" s="28">
        <f t="shared" si="5"/>
        <v>13605.255083408569</v>
      </c>
      <c r="AA11" s="28">
        <f t="shared" si="5"/>
        <v>16441.195559973617</v>
      </c>
      <c r="AB11" s="183">
        <f t="shared" si="5"/>
        <v>19944.98306180765</v>
      </c>
      <c r="AC11" s="201"/>
      <c r="AD11" s="203">
        <f t="shared" si="5"/>
        <v>118351.48017806734</v>
      </c>
    </row>
    <row r="12" spans="1:30" ht="18.75" customHeight="1" thickBot="1">
      <c r="A12" s="73" t="s">
        <v>36</v>
      </c>
      <c r="B12" s="153"/>
      <c r="C12" s="29">
        <v>640</v>
      </c>
      <c r="D12" s="24" t="s">
        <v>35</v>
      </c>
      <c r="E12" s="20">
        <v>0.15</v>
      </c>
      <c r="F12" s="104">
        <f t="shared" si="4"/>
        <v>8.69329879103347</v>
      </c>
      <c r="G12" s="25">
        <f t="shared" si="4"/>
        <v>21.0865239063864</v>
      </c>
      <c r="H12" s="25">
        <f t="shared" si="4"/>
        <v>41.75251994157552</v>
      </c>
      <c r="I12" s="25">
        <f t="shared" si="4"/>
        <v>72.806311793</v>
      </c>
      <c r="J12" s="25">
        <f t="shared" si="4"/>
        <v>116.36292435705904</v>
      </c>
      <c r="K12" s="25">
        <f t="shared" si="4"/>
        <v>180.48212449273035</v>
      </c>
      <c r="L12" s="25">
        <f t="shared" si="4"/>
        <v>249.4447112086776</v>
      </c>
      <c r="M12" s="25">
        <f t="shared" si="4"/>
        <v>352.50414939986393</v>
      </c>
      <c r="N12" s="25">
        <f t="shared" si="4"/>
        <v>480.58484822465033</v>
      </c>
      <c r="O12" s="25">
        <f t="shared" si="4"/>
        <v>609.1271701629651</v>
      </c>
      <c r="P12" s="25">
        <f t="shared" si="5"/>
        <v>893.0868743315756</v>
      </c>
      <c r="Q12" s="25">
        <f t="shared" si="5"/>
        <v>1210.8693078884</v>
      </c>
      <c r="R12" s="25">
        <f t="shared" si="5"/>
        <v>1647.88462395436</v>
      </c>
      <c r="S12" s="25">
        <f t="shared" si="5"/>
        <v>2116.9466650822533</v>
      </c>
      <c r="T12" s="25">
        <f t="shared" si="5"/>
        <v>2739.915984398681</v>
      </c>
      <c r="U12" s="25">
        <f t="shared" si="5"/>
        <v>3389.634782441795</v>
      </c>
      <c r="V12" s="25">
        <f t="shared" si="5"/>
        <v>4231.456496361808</v>
      </c>
      <c r="W12" s="25">
        <f t="shared" si="5"/>
        <v>5091.209200664292</v>
      </c>
      <c r="X12" s="25">
        <f t="shared" si="5"/>
        <v>6581.339179000183</v>
      </c>
      <c r="Y12" s="25">
        <f t="shared" si="5"/>
        <v>8185.039802556235</v>
      </c>
      <c r="Z12" s="25">
        <f t="shared" si="5"/>
        <v>10203.941312556426</v>
      </c>
      <c r="AA12" s="25">
        <f t="shared" si="5"/>
        <v>12330.896669980213</v>
      </c>
      <c r="AB12" s="182">
        <f t="shared" si="5"/>
        <v>14958.737296355735</v>
      </c>
      <c r="AC12" s="201"/>
      <c r="AD12" s="202">
        <f t="shared" si="5"/>
        <v>88763.6101335505</v>
      </c>
    </row>
    <row r="13" spans="1:30" ht="18.75" customHeight="1" thickTop="1">
      <c r="A13" s="73"/>
      <c r="B13" s="154" t="s">
        <v>135</v>
      </c>
      <c r="C13" s="23">
        <v>210</v>
      </c>
      <c r="D13" s="10" t="s">
        <v>33</v>
      </c>
      <c r="E13" s="20">
        <v>0.2</v>
      </c>
      <c r="F13" s="105">
        <f t="shared" si="4"/>
        <v>3.8033182210771432</v>
      </c>
      <c r="G13" s="28">
        <f t="shared" si="4"/>
        <v>9.22535420904405</v>
      </c>
      <c r="H13" s="28">
        <f t="shared" si="4"/>
        <v>18.266727474439293</v>
      </c>
      <c r="I13" s="28">
        <f t="shared" si="4"/>
        <v>31.85276140943751</v>
      </c>
      <c r="J13" s="28">
        <f t="shared" si="4"/>
        <v>50.90877940621334</v>
      </c>
      <c r="K13" s="28">
        <f t="shared" si="4"/>
        <v>78.96092946556954</v>
      </c>
      <c r="L13" s="28">
        <f t="shared" si="4"/>
        <v>109.13206115379646</v>
      </c>
      <c r="M13" s="28">
        <f t="shared" si="4"/>
        <v>154.22056536244045</v>
      </c>
      <c r="N13" s="28">
        <f t="shared" si="4"/>
        <v>210.2558710982845</v>
      </c>
      <c r="O13" s="28">
        <f t="shared" si="4"/>
        <v>266.4931369462972</v>
      </c>
      <c r="P13" s="28">
        <f t="shared" si="5"/>
        <v>390.72550752006435</v>
      </c>
      <c r="Q13" s="28">
        <f t="shared" si="5"/>
        <v>529.7553222011751</v>
      </c>
      <c r="R13" s="28">
        <f t="shared" si="5"/>
        <v>720.9495229800326</v>
      </c>
      <c r="S13" s="28">
        <f t="shared" si="5"/>
        <v>926.1641659734858</v>
      </c>
      <c r="T13" s="28">
        <f t="shared" si="5"/>
        <v>1198.713243174423</v>
      </c>
      <c r="U13" s="30">
        <f t="shared" si="5"/>
        <v>1482.9652173182853</v>
      </c>
      <c r="V13" s="30">
        <f t="shared" si="5"/>
        <v>1851.2622171582914</v>
      </c>
      <c r="W13" s="30">
        <f t="shared" si="5"/>
        <v>2227.4040252906284</v>
      </c>
      <c r="X13" s="30">
        <f t="shared" si="5"/>
        <v>2879.335890812581</v>
      </c>
      <c r="Y13" s="30">
        <f t="shared" si="5"/>
        <v>3580.954913618353</v>
      </c>
      <c r="Z13" s="30">
        <f t="shared" si="5"/>
        <v>4464.224324243436</v>
      </c>
      <c r="AA13" s="30">
        <f t="shared" si="5"/>
        <v>5394.767293116343</v>
      </c>
      <c r="AB13" s="184">
        <f t="shared" si="5"/>
        <v>6544.447567155635</v>
      </c>
      <c r="AC13" s="199"/>
      <c r="AD13" s="204">
        <f t="shared" si="5"/>
        <v>38834.07943342834</v>
      </c>
    </row>
    <row r="14" spans="1:30" ht="18.75" customHeight="1" thickBot="1">
      <c r="A14" s="73" t="s">
        <v>49</v>
      </c>
      <c r="B14" s="9" t="s">
        <v>63</v>
      </c>
      <c r="C14" s="23">
        <v>210</v>
      </c>
      <c r="D14" s="24" t="s">
        <v>35</v>
      </c>
      <c r="E14" s="20">
        <v>0.15</v>
      </c>
      <c r="F14" s="104">
        <f t="shared" si="4"/>
        <v>2.8524886658078574</v>
      </c>
      <c r="G14" s="25">
        <f t="shared" si="4"/>
        <v>6.9190156567830385</v>
      </c>
      <c r="H14" s="25">
        <f t="shared" si="4"/>
        <v>13.70004560582947</v>
      </c>
      <c r="I14" s="25">
        <f t="shared" si="4"/>
        <v>23.88957105707813</v>
      </c>
      <c r="J14" s="25">
        <f t="shared" si="4"/>
        <v>38.181584554660006</v>
      </c>
      <c r="K14" s="25">
        <f t="shared" si="4"/>
        <v>59.22069709917715</v>
      </c>
      <c r="L14" s="25">
        <f t="shared" si="4"/>
        <v>81.84904586534734</v>
      </c>
      <c r="M14" s="25">
        <f t="shared" si="4"/>
        <v>115.66542402183035</v>
      </c>
      <c r="N14" s="25">
        <f t="shared" si="4"/>
        <v>157.6919033237134</v>
      </c>
      <c r="O14" s="25">
        <f t="shared" si="4"/>
        <v>199.86985270972292</v>
      </c>
      <c r="P14" s="25">
        <f t="shared" si="5"/>
        <v>293.04413064004825</v>
      </c>
      <c r="Q14" s="25">
        <f t="shared" si="5"/>
        <v>397.3164916508813</v>
      </c>
      <c r="R14" s="25">
        <f t="shared" si="5"/>
        <v>540.7121422350244</v>
      </c>
      <c r="S14" s="25">
        <f t="shared" si="5"/>
        <v>694.6231244801143</v>
      </c>
      <c r="T14" s="25">
        <f t="shared" si="5"/>
        <v>899.0349323808173</v>
      </c>
      <c r="U14" s="31">
        <f t="shared" si="5"/>
        <v>1112.223912988714</v>
      </c>
      <c r="V14" s="31">
        <f t="shared" si="5"/>
        <v>1388.4466628687185</v>
      </c>
      <c r="W14" s="31">
        <f t="shared" si="5"/>
        <v>1670.5530189679712</v>
      </c>
      <c r="X14" s="31">
        <f t="shared" si="5"/>
        <v>2159.5019181094353</v>
      </c>
      <c r="Y14" s="31">
        <f t="shared" si="5"/>
        <v>2685.716185213765</v>
      </c>
      <c r="Z14" s="31">
        <f t="shared" si="5"/>
        <v>3348.1682431825775</v>
      </c>
      <c r="AA14" s="31">
        <f t="shared" si="5"/>
        <v>4046.0754698372575</v>
      </c>
      <c r="AB14" s="185">
        <f t="shared" si="5"/>
        <v>4908.335675366727</v>
      </c>
      <c r="AC14" s="199"/>
      <c r="AD14" s="205">
        <f t="shared" si="5"/>
        <v>29125.55957507126</v>
      </c>
    </row>
    <row r="15" spans="1:30" ht="18.75" customHeight="1" thickTop="1">
      <c r="A15" s="73" t="s">
        <v>27</v>
      </c>
      <c r="B15" s="154" t="s">
        <v>135</v>
      </c>
      <c r="C15" s="26">
        <v>450</v>
      </c>
      <c r="D15" s="19" t="s">
        <v>33</v>
      </c>
      <c r="E15" s="27">
        <v>0.2</v>
      </c>
      <c r="F15" s="105">
        <f aca="true" t="shared" si="6" ref="F15:M15">(0.001*$O$3*$E15*$C15*F$7*F$4)*IF($B$2="I",0.737561,1)</f>
        <v>8.149967616593878</v>
      </c>
      <c r="G15" s="28">
        <f t="shared" si="6"/>
        <v>19.768616162237254</v>
      </c>
      <c r="H15" s="28">
        <f t="shared" si="6"/>
        <v>39.14298744522706</v>
      </c>
      <c r="I15" s="28">
        <f t="shared" si="6"/>
        <v>68.25591730593752</v>
      </c>
      <c r="J15" s="28">
        <f t="shared" si="6"/>
        <v>109.09024158474287</v>
      </c>
      <c r="K15" s="28">
        <f t="shared" si="6"/>
        <v>169.20199171193474</v>
      </c>
      <c r="L15" s="28">
        <f t="shared" si="6"/>
        <v>233.85441675813527</v>
      </c>
      <c r="M15" s="28">
        <f t="shared" si="6"/>
        <v>330.4726400623724</v>
      </c>
      <c r="N15" s="32" t="s">
        <v>64</v>
      </c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  <c r="AA15" s="34"/>
      <c r="AB15" s="186" t="s">
        <v>87</v>
      </c>
      <c r="AC15" s="199"/>
      <c r="AD15" s="204">
        <f t="shared" si="5"/>
        <v>83215.8845002036</v>
      </c>
    </row>
    <row r="16" spans="1:30" ht="18.75" customHeight="1">
      <c r="A16" s="73" t="s">
        <v>34</v>
      </c>
      <c r="B16" s="153" t="s">
        <v>65</v>
      </c>
      <c r="C16" s="29">
        <v>250</v>
      </c>
      <c r="D16" s="10" t="s">
        <v>33</v>
      </c>
      <c r="E16" s="20">
        <v>0.2</v>
      </c>
      <c r="F16" s="106" t="s">
        <v>87</v>
      </c>
      <c r="G16" s="36"/>
      <c r="H16" s="36"/>
      <c r="I16" s="36"/>
      <c r="J16" s="36"/>
      <c r="K16" s="36"/>
      <c r="L16" s="36"/>
      <c r="M16" s="36" t="s">
        <v>87</v>
      </c>
      <c r="N16" s="21">
        <f aca="true" t="shared" si="7" ref="N16:AD17">(0.001*$O$3*$E16*$C16*N$7*N$4)*IF($B$2="I",0.737561,1)</f>
        <v>250.30460845033875</v>
      </c>
      <c r="O16" s="21">
        <f t="shared" si="7"/>
        <v>317.2537344598777</v>
      </c>
      <c r="P16" s="21">
        <f t="shared" si="7"/>
        <v>465.1494137143623</v>
      </c>
      <c r="Q16" s="21">
        <f t="shared" si="7"/>
        <v>630.6610978585419</v>
      </c>
      <c r="R16" s="37">
        <f t="shared" si="7"/>
        <v>858.2732416428961</v>
      </c>
      <c r="S16" s="37">
        <f t="shared" si="7"/>
        <v>1102.5763880636737</v>
      </c>
      <c r="T16" s="37">
        <f t="shared" si="7"/>
        <v>1427.0395752076467</v>
      </c>
      <c r="U16" s="37">
        <f t="shared" si="7"/>
        <v>1765.4347825217685</v>
      </c>
      <c r="V16" s="37">
        <f t="shared" si="7"/>
        <v>2203.883591855109</v>
      </c>
      <c r="W16" s="37">
        <f t="shared" si="7"/>
        <v>2651.67145867932</v>
      </c>
      <c r="X16" s="37">
        <f t="shared" si="7"/>
        <v>3427.78082239593</v>
      </c>
      <c r="Y16" s="37">
        <f t="shared" si="7"/>
        <v>4263.041563831373</v>
      </c>
      <c r="Z16" s="37">
        <f t="shared" si="7"/>
        <v>5314.552766956473</v>
      </c>
      <c r="AA16" s="37">
        <f t="shared" si="7"/>
        <v>6422.342015614696</v>
      </c>
      <c r="AB16" s="187">
        <f t="shared" si="7"/>
        <v>7791.009008518614</v>
      </c>
      <c r="AC16" s="199"/>
      <c r="AD16" s="206">
        <f t="shared" si="7"/>
        <v>46231.04694455756</v>
      </c>
    </row>
    <row r="17" spans="1:30" ht="18.75" customHeight="1">
      <c r="A17" s="73" t="s">
        <v>76</v>
      </c>
      <c r="B17" s="153"/>
      <c r="C17" s="29">
        <v>450</v>
      </c>
      <c r="D17" s="24" t="s">
        <v>35</v>
      </c>
      <c r="E17" s="20">
        <v>0.15</v>
      </c>
      <c r="F17" s="104">
        <f aca="true" t="shared" si="8" ref="F17:M17">(0.001*$O$3*$E17*$C17*F$7*F$4)*IF($B$2="I",0.737561,1)</f>
        <v>6.112475712445409</v>
      </c>
      <c r="G17" s="25">
        <f t="shared" si="8"/>
        <v>14.826462121677938</v>
      </c>
      <c r="H17" s="25">
        <f t="shared" si="8"/>
        <v>29.35724058392029</v>
      </c>
      <c r="I17" s="25">
        <f t="shared" si="8"/>
        <v>51.19193797945314</v>
      </c>
      <c r="J17" s="25">
        <f t="shared" si="8"/>
        <v>81.81768118855715</v>
      </c>
      <c r="K17" s="25">
        <f t="shared" si="8"/>
        <v>126.90149378395104</v>
      </c>
      <c r="L17" s="25">
        <f t="shared" si="8"/>
        <v>175.39081256860143</v>
      </c>
      <c r="M17" s="25">
        <f t="shared" si="8"/>
        <v>247.85448004677932</v>
      </c>
      <c r="N17" s="35" t="s">
        <v>64</v>
      </c>
      <c r="O17" s="36"/>
      <c r="P17" s="36"/>
      <c r="Q17" s="36"/>
      <c r="R17" s="36"/>
      <c r="S17" s="36"/>
      <c r="T17" s="36"/>
      <c r="U17" s="36"/>
      <c r="V17" s="38"/>
      <c r="W17" s="38"/>
      <c r="X17" s="38"/>
      <c r="Y17" s="38"/>
      <c r="Z17" s="38"/>
      <c r="AA17" s="38"/>
      <c r="AB17" s="188" t="s">
        <v>87</v>
      </c>
      <c r="AC17" s="199"/>
      <c r="AD17" s="207">
        <f t="shared" si="7"/>
        <v>62411.9133751527</v>
      </c>
    </row>
    <row r="18" spans="1:30" ht="18.75" customHeight="1" thickBot="1">
      <c r="A18" s="73" t="s">
        <v>31</v>
      </c>
      <c r="B18" s="153"/>
      <c r="C18" s="29">
        <v>250</v>
      </c>
      <c r="D18" s="24" t="s">
        <v>35</v>
      </c>
      <c r="E18" s="20">
        <v>0.15</v>
      </c>
      <c r="F18" s="106" t="s">
        <v>87</v>
      </c>
      <c r="G18" s="36"/>
      <c r="H18" s="36"/>
      <c r="I18" s="36"/>
      <c r="J18" s="36"/>
      <c r="K18" s="36"/>
      <c r="L18" s="36"/>
      <c r="M18" s="36" t="s">
        <v>87</v>
      </c>
      <c r="N18" s="25">
        <f aca="true" t="shared" si="9" ref="N18:AD30">(0.001*$O$3*$E18*$C18*N$7*N$4)*IF($B$2="I",0.737561,1)</f>
        <v>187.72845633775404</v>
      </c>
      <c r="O18" s="25">
        <f t="shared" si="9"/>
        <v>237.94030084490822</v>
      </c>
      <c r="P18" s="25">
        <f t="shared" si="9"/>
        <v>348.86206028577175</v>
      </c>
      <c r="Q18" s="25">
        <f t="shared" si="9"/>
        <v>472.99582339390633</v>
      </c>
      <c r="R18" s="31">
        <f t="shared" si="9"/>
        <v>643.7049312321719</v>
      </c>
      <c r="S18" s="31">
        <f t="shared" si="9"/>
        <v>826.9322910477553</v>
      </c>
      <c r="T18" s="31">
        <f t="shared" si="9"/>
        <v>1070.279681405735</v>
      </c>
      <c r="U18" s="31">
        <f t="shared" si="9"/>
        <v>1324.0760868913262</v>
      </c>
      <c r="V18" s="31">
        <f t="shared" si="9"/>
        <v>1652.9126938913314</v>
      </c>
      <c r="W18" s="31">
        <f t="shared" si="9"/>
        <v>1988.7535940094897</v>
      </c>
      <c r="X18" s="31">
        <f t="shared" si="9"/>
        <v>2570.835616796947</v>
      </c>
      <c r="Y18" s="31">
        <f t="shared" si="9"/>
        <v>3197.2811728735296</v>
      </c>
      <c r="Z18" s="31">
        <f t="shared" si="9"/>
        <v>3985.9145752173536</v>
      </c>
      <c r="AA18" s="31">
        <f t="shared" si="9"/>
        <v>4816.756511711021</v>
      </c>
      <c r="AB18" s="185">
        <f t="shared" si="9"/>
        <v>5843.25675638896</v>
      </c>
      <c r="AC18" s="199"/>
      <c r="AD18" s="205">
        <f t="shared" si="9"/>
        <v>34673.285208418165</v>
      </c>
    </row>
    <row r="19" spans="1:30" ht="18.75" customHeight="1" thickTop="1">
      <c r="A19" s="73" t="s">
        <v>35</v>
      </c>
      <c r="B19" s="154" t="s">
        <v>135</v>
      </c>
      <c r="C19" s="29">
        <v>600</v>
      </c>
      <c r="D19" s="10" t="s">
        <v>33</v>
      </c>
      <c r="E19" s="20">
        <v>0.2</v>
      </c>
      <c r="F19" s="105">
        <f aca="true" t="shared" si="10" ref="F19:M30">(0.001*$O$3*$E19*$C19*F$7*F$4)*IF($B$2="I",0.737561,1)</f>
        <v>10.86662348879184</v>
      </c>
      <c r="G19" s="28">
        <f t="shared" si="10"/>
        <v>26.35815488298301</v>
      </c>
      <c r="H19" s="28">
        <f t="shared" si="10"/>
        <v>52.190649926969414</v>
      </c>
      <c r="I19" s="28">
        <f t="shared" si="10"/>
        <v>91.00788974125003</v>
      </c>
      <c r="J19" s="28">
        <f t="shared" si="10"/>
        <v>145.45365544632384</v>
      </c>
      <c r="K19" s="28">
        <f t="shared" si="10"/>
        <v>225.602655615913</v>
      </c>
      <c r="L19" s="28">
        <f t="shared" si="10"/>
        <v>311.80588901084707</v>
      </c>
      <c r="M19" s="28">
        <f t="shared" si="10"/>
        <v>440.63018674982993</v>
      </c>
      <c r="N19" s="30">
        <f t="shared" si="9"/>
        <v>600.7310602808129</v>
      </c>
      <c r="O19" s="30">
        <f t="shared" si="9"/>
        <v>761.4089627037064</v>
      </c>
      <c r="P19" s="30">
        <f t="shared" si="9"/>
        <v>1116.3585929144697</v>
      </c>
      <c r="Q19" s="30">
        <f t="shared" si="9"/>
        <v>1513.5866348605005</v>
      </c>
      <c r="R19" s="30">
        <f t="shared" si="9"/>
        <v>2059.8557799429504</v>
      </c>
      <c r="S19" s="30">
        <f t="shared" si="9"/>
        <v>2646.183331352817</v>
      </c>
      <c r="T19" s="30">
        <f t="shared" si="9"/>
        <v>3424.894980498352</v>
      </c>
      <c r="U19" s="30">
        <f t="shared" si="9"/>
        <v>4237.043478052245</v>
      </c>
      <c r="V19" s="30">
        <f t="shared" si="9"/>
        <v>5289.320620452261</v>
      </c>
      <c r="W19" s="30">
        <f t="shared" si="9"/>
        <v>6364.011500830367</v>
      </c>
      <c r="X19" s="30">
        <f t="shared" si="9"/>
        <v>8226.673973750232</v>
      </c>
      <c r="Y19" s="30">
        <f t="shared" si="9"/>
        <v>10231.299753195297</v>
      </c>
      <c r="Z19" s="30">
        <f t="shared" si="9"/>
        <v>12754.926640695534</v>
      </c>
      <c r="AA19" s="30">
        <f t="shared" si="9"/>
        <v>15413.62083747527</v>
      </c>
      <c r="AB19" s="184">
        <f t="shared" si="9"/>
        <v>18698.42162044467</v>
      </c>
      <c r="AC19" s="199"/>
      <c r="AD19" s="204">
        <f t="shared" si="9"/>
        <v>110954.51266693813</v>
      </c>
    </row>
    <row r="20" spans="1:30" ht="18.75" customHeight="1" thickBot="1">
      <c r="A20" s="73"/>
      <c r="B20" s="153" t="s">
        <v>67</v>
      </c>
      <c r="C20" s="29">
        <v>600</v>
      </c>
      <c r="D20" s="24" t="s">
        <v>35</v>
      </c>
      <c r="E20" s="20">
        <v>0.15</v>
      </c>
      <c r="F20" s="104">
        <f t="shared" si="10"/>
        <v>8.149967616593878</v>
      </c>
      <c r="G20" s="25">
        <f t="shared" si="10"/>
        <v>19.768616162237254</v>
      </c>
      <c r="H20" s="25">
        <f t="shared" si="10"/>
        <v>39.14298744522706</v>
      </c>
      <c r="I20" s="25">
        <f t="shared" si="10"/>
        <v>68.25591730593752</v>
      </c>
      <c r="J20" s="25">
        <f t="shared" si="10"/>
        <v>109.09024158474287</v>
      </c>
      <c r="K20" s="25">
        <f t="shared" si="10"/>
        <v>169.20199171193474</v>
      </c>
      <c r="L20" s="25">
        <f t="shared" si="10"/>
        <v>233.85441675813527</v>
      </c>
      <c r="M20" s="25">
        <f t="shared" si="10"/>
        <v>330.4726400623724</v>
      </c>
      <c r="N20" s="31">
        <f t="shared" si="9"/>
        <v>450.5482952106097</v>
      </c>
      <c r="O20" s="31">
        <f t="shared" si="9"/>
        <v>571.0567220277798</v>
      </c>
      <c r="P20" s="31">
        <f t="shared" si="9"/>
        <v>837.2689446858521</v>
      </c>
      <c r="Q20" s="31">
        <f t="shared" si="9"/>
        <v>1135.1899761453753</v>
      </c>
      <c r="R20" s="31">
        <f t="shared" si="9"/>
        <v>1544.891834957213</v>
      </c>
      <c r="S20" s="31">
        <f t="shared" si="9"/>
        <v>1984.6374985146126</v>
      </c>
      <c r="T20" s="31">
        <f t="shared" si="9"/>
        <v>2568.671235373764</v>
      </c>
      <c r="U20" s="31">
        <f t="shared" si="9"/>
        <v>3177.782608539183</v>
      </c>
      <c r="V20" s="31">
        <f t="shared" si="9"/>
        <v>3966.9904653391955</v>
      </c>
      <c r="W20" s="31">
        <f t="shared" si="9"/>
        <v>4773.008625622775</v>
      </c>
      <c r="X20" s="31">
        <f t="shared" si="9"/>
        <v>6170.005480312673</v>
      </c>
      <c r="Y20" s="31">
        <f t="shared" si="9"/>
        <v>7673.474814896472</v>
      </c>
      <c r="Z20" s="31">
        <f t="shared" si="9"/>
        <v>9566.19498052165</v>
      </c>
      <c r="AA20" s="31">
        <f t="shared" si="9"/>
        <v>11560.21562810645</v>
      </c>
      <c r="AB20" s="185">
        <f t="shared" si="9"/>
        <v>14023.816215333505</v>
      </c>
      <c r="AC20" s="199"/>
      <c r="AD20" s="205">
        <f t="shared" si="9"/>
        <v>83215.8845002036</v>
      </c>
    </row>
    <row r="21" spans="1:30" ht="18.75" customHeight="1" thickTop="1">
      <c r="A21" s="73"/>
      <c r="B21" s="15" t="s">
        <v>42</v>
      </c>
      <c r="C21" s="15">
        <v>250</v>
      </c>
      <c r="D21" s="19" t="s">
        <v>33</v>
      </c>
      <c r="E21" s="27">
        <v>0.2</v>
      </c>
      <c r="F21" s="105">
        <f t="shared" si="10"/>
        <v>4.5277597869966</v>
      </c>
      <c r="G21" s="28">
        <f t="shared" si="10"/>
        <v>10.982564534576253</v>
      </c>
      <c r="H21" s="28">
        <f t="shared" si="10"/>
        <v>21.746104136237253</v>
      </c>
      <c r="I21" s="28">
        <f t="shared" si="10"/>
        <v>37.91995405885418</v>
      </c>
      <c r="J21" s="28">
        <f t="shared" si="10"/>
        <v>60.605689769301605</v>
      </c>
      <c r="K21" s="28">
        <f t="shared" si="10"/>
        <v>94.00110650663042</v>
      </c>
      <c r="L21" s="28">
        <f t="shared" si="10"/>
        <v>129.91912042118628</v>
      </c>
      <c r="M21" s="28">
        <f t="shared" si="10"/>
        <v>183.59591114576247</v>
      </c>
      <c r="N21" s="28">
        <f t="shared" si="9"/>
        <v>250.30460845033875</v>
      </c>
      <c r="O21" s="28">
        <f t="shared" si="9"/>
        <v>317.2537344598777</v>
      </c>
      <c r="P21" s="28">
        <f t="shared" si="9"/>
        <v>465.1494137143623</v>
      </c>
      <c r="Q21" s="28">
        <f t="shared" si="9"/>
        <v>630.6610978585419</v>
      </c>
      <c r="R21" s="28">
        <f t="shared" si="9"/>
        <v>858.2732416428961</v>
      </c>
      <c r="S21" s="28">
        <f t="shared" si="9"/>
        <v>1102.5763880636737</v>
      </c>
      <c r="T21" s="28">
        <f t="shared" si="9"/>
        <v>1427.0395752076467</v>
      </c>
      <c r="U21" s="28">
        <f t="shared" si="9"/>
        <v>1765.4347825217685</v>
      </c>
      <c r="V21" s="28">
        <f t="shared" si="9"/>
        <v>2203.883591855109</v>
      </c>
      <c r="W21" s="28">
        <f t="shared" si="9"/>
        <v>2651.67145867932</v>
      </c>
      <c r="X21" s="28">
        <f t="shared" si="9"/>
        <v>3427.78082239593</v>
      </c>
      <c r="Y21" s="28">
        <f t="shared" si="9"/>
        <v>4263.041563831373</v>
      </c>
      <c r="Z21" s="28">
        <f t="shared" si="9"/>
        <v>5314.552766956473</v>
      </c>
      <c r="AA21" s="28">
        <f t="shared" si="9"/>
        <v>6422.342015614696</v>
      </c>
      <c r="AB21" s="183">
        <f t="shared" si="9"/>
        <v>7791.009008518614</v>
      </c>
      <c r="AC21" s="199"/>
      <c r="AD21" s="203">
        <f t="shared" si="9"/>
        <v>46231.04694455756</v>
      </c>
    </row>
    <row r="22" spans="1:30" ht="18.75" customHeight="1" thickBot="1">
      <c r="A22" s="73"/>
      <c r="B22" s="9"/>
      <c r="C22" s="23">
        <v>250</v>
      </c>
      <c r="D22" s="24" t="s">
        <v>35</v>
      </c>
      <c r="E22" s="20">
        <v>0.15</v>
      </c>
      <c r="F22" s="104">
        <f t="shared" si="10"/>
        <v>3.3958198402474493</v>
      </c>
      <c r="G22" s="25">
        <f t="shared" si="10"/>
        <v>8.23692340093219</v>
      </c>
      <c r="H22" s="25">
        <f t="shared" si="10"/>
        <v>16.30957810217794</v>
      </c>
      <c r="I22" s="25">
        <f t="shared" si="10"/>
        <v>28.43996554414063</v>
      </c>
      <c r="J22" s="25">
        <f t="shared" si="10"/>
        <v>45.45426732697619</v>
      </c>
      <c r="K22" s="25">
        <f t="shared" si="10"/>
        <v>70.5008298799728</v>
      </c>
      <c r="L22" s="25">
        <f t="shared" si="10"/>
        <v>97.4393403158897</v>
      </c>
      <c r="M22" s="25">
        <f t="shared" si="10"/>
        <v>137.69693335932186</v>
      </c>
      <c r="N22" s="25">
        <f t="shared" si="9"/>
        <v>187.72845633775404</v>
      </c>
      <c r="O22" s="25">
        <f t="shared" si="9"/>
        <v>237.94030084490822</v>
      </c>
      <c r="P22" s="25">
        <f t="shared" si="9"/>
        <v>348.86206028577175</v>
      </c>
      <c r="Q22" s="25">
        <f t="shared" si="9"/>
        <v>472.99582339390633</v>
      </c>
      <c r="R22" s="25">
        <f t="shared" si="9"/>
        <v>643.7049312321719</v>
      </c>
      <c r="S22" s="25">
        <f t="shared" si="9"/>
        <v>826.9322910477553</v>
      </c>
      <c r="T22" s="25">
        <f t="shared" si="9"/>
        <v>1070.279681405735</v>
      </c>
      <c r="U22" s="25">
        <f t="shared" si="9"/>
        <v>1324.0760868913262</v>
      </c>
      <c r="V22" s="25">
        <f t="shared" si="9"/>
        <v>1652.9126938913314</v>
      </c>
      <c r="W22" s="25">
        <f t="shared" si="9"/>
        <v>1988.7535940094897</v>
      </c>
      <c r="X22" s="25">
        <f t="shared" si="9"/>
        <v>2570.835616796947</v>
      </c>
      <c r="Y22" s="25">
        <f t="shared" si="9"/>
        <v>3197.2811728735296</v>
      </c>
      <c r="Z22" s="25">
        <f t="shared" si="9"/>
        <v>3985.9145752173536</v>
      </c>
      <c r="AA22" s="25">
        <f t="shared" si="9"/>
        <v>4816.756511711021</v>
      </c>
      <c r="AB22" s="182">
        <f t="shared" si="9"/>
        <v>5843.25675638896</v>
      </c>
      <c r="AC22" s="199"/>
      <c r="AD22" s="202">
        <f t="shared" si="9"/>
        <v>34673.285208418165</v>
      </c>
    </row>
    <row r="23" spans="1:30" ht="18.75" customHeight="1" thickTop="1">
      <c r="A23" s="82"/>
      <c r="B23" s="15" t="s">
        <v>43</v>
      </c>
      <c r="C23" s="23">
        <v>310</v>
      </c>
      <c r="D23" s="10" t="s">
        <v>33</v>
      </c>
      <c r="E23" s="20">
        <v>0.2</v>
      </c>
      <c r="F23" s="105">
        <f t="shared" si="10"/>
        <v>5.614422135875784</v>
      </c>
      <c r="G23" s="28">
        <f t="shared" si="10"/>
        <v>13.618380022874554</v>
      </c>
      <c r="H23" s="28">
        <f t="shared" si="10"/>
        <v>26.9651691289342</v>
      </c>
      <c r="I23" s="28">
        <f t="shared" si="10"/>
        <v>47.02074303297918</v>
      </c>
      <c r="J23" s="28">
        <f t="shared" si="10"/>
        <v>75.15105531393398</v>
      </c>
      <c r="K23" s="28">
        <f t="shared" si="10"/>
        <v>116.56137206822171</v>
      </c>
      <c r="L23" s="28">
        <f t="shared" si="10"/>
        <v>161.099709322271</v>
      </c>
      <c r="M23" s="28">
        <f t="shared" si="10"/>
        <v>227.65892982074547</v>
      </c>
      <c r="N23" s="28">
        <f t="shared" si="9"/>
        <v>310.37771447842005</v>
      </c>
      <c r="O23" s="28">
        <f t="shared" si="9"/>
        <v>393.3946307302483</v>
      </c>
      <c r="P23" s="28">
        <f t="shared" si="9"/>
        <v>576.7852730058094</v>
      </c>
      <c r="Q23" s="28">
        <f>(0.001*$O$3*$E23*$C23*Q$7*Q$4)*IF($B$2="I",0.737561,1)</f>
        <v>782.019761344592</v>
      </c>
      <c r="R23" s="28">
        <f t="shared" si="9"/>
        <v>1064.2588196371912</v>
      </c>
      <c r="S23" s="28">
        <f t="shared" si="9"/>
        <v>1367.1947211989554</v>
      </c>
      <c r="T23" s="28">
        <f t="shared" si="9"/>
        <v>1769.529073257482</v>
      </c>
      <c r="U23" s="28">
        <f t="shared" si="9"/>
        <v>2189.139130326993</v>
      </c>
      <c r="V23" s="28">
        <f t="shared" si="9"/>
        <v>2732.815653900335</v>
      </c>
      <c r="W23" s="28">
        <f t="shared" si="9"/>
        <v>3288.072608762356</v>
      </c>
      <c r="X23" s="28">
        <f t="shared" si="9"/>
        <v>4250.448219770953</v>
      </c>
      <c r="Y23" s="28">
        <f t="shared" si="9"/>
        <v>5286.171539150903</v>
      </c>
      <c r="Z23" s="28">
        <f t="shared" si="9"/>
        <v>6590.045431026027</v>
      </c>
      <c r="AA23" s="28">
        <f t="shared" si="9"/>
        <v>7963.704099362222</v>
      </c>
      <c r="AB23" s="183">
        <f t="shared" si="9"/>
        <v>9660.85117056308</v>
      </c>
      <c r="AC23" s="208"/>
      <c r="AD23" s="203">
        <f t="shared" si="9"/>
        <v>57326.498211251375</v>
      </c>
    </row>
    <row r="24" spans="1:30" ht="18.75" customHeight="1" thickBot="1">
      <c r="A24" s="82"/>
      <c r="B24" s="9"/>
      <c r="C24" s="23">
        <v>310</v>
      </c>
      <c r="D24" s="24" t="s">
        <v>35</v>
      </c>
      <c r="E24" s="20">
        <v>0.15</v>
      </c>
      <c r="F24" s="104">
        <f t="shared" si="10"/>
        <v>4.210816601906837</v>
      </c>
      <c r="G24" s="25">
        <f t="shared" si="10"/>
        <v>10.213785017155914</v>
      </c>
      <c r="H24" s="25">
        <f t="shared" si="10"/>
        <v>20.223876846700644</v>
      </c>
      <c r="I24" s="25">
        <f t="shared" si="10"/>
        <v>35.26555727473438</v>
      </c>
      <c r="J24" s="25">
        <f t="shared" si="10"/>
        <v>56.363291485450475</v>
      </c>
      <c r="K24" s="25">
        <f t="shared" si="10"/>
        <v>87.42102905116626</v>
      </c>
      <c r="L24" s="25">
        <f t="shared" si="10"/>
        <v>120.82478199170322</v>
      </c>
      <c r="M24" s="25">
        <f t="shared" si="10"/>
        <v>170.74419736555907</v>
      </c>
      <c r="N24" s="25">
        <f t="shared" si="9"/>
        <v>232.78328585881496</v>
      </c>
      <c r="O24" s="25">
        <f t="shared" si="9"/>
        <v>295.0459730476862</v>
      </c>
      <c r="P24" s="25">
        <f t="shared" si="9"/>
        <v>432.5889547543569</v>
      </c>
      <c r="Q24" s="25">
        <f t="shared" si="9"/>
        <v>586.5148210084438</v>
      </c>
      <c r="R24" s="25">
        <f t="shared" si="9"/>
        <v>798.1941147278932</v>
      </c>
      <c r="S24" s="25">
        <f t="shared" si="9"/>
        <v>1025.3960408992161</v>
      </c>
      <c r="T24" s="25">
        <f t="shared" si="9"/>
        <v>1327.1468049431112</v>
      </c>
      <c r="U24" s="25">
        <f t="shared" si="9"/>
        <v>1641.8543477452442</v>
      </c>
      <c r="V24" s="25">
        <f t="shared" si="9"/>
        <v>2049.611740425251</v>
      </c>
      <c r="W24" s="25">
        <f t="shared" si="9"/>
        <v>2466.054456571767</v>
      </c>
      <c r="X24" s="25">
        <f t="shared" si="9"/>
        <v>3187.836164828214</v>
      </c>
      <c r="Y24" s="25">
        <f t="shared" si="9"/>
        <v>3964.628654363176</v>
      </c>
      <c r="Z24" s="25">
        <f t="shared" si="9"/>
        <v>4942.534073269518</v>
      </c>
      <c r="AA24" s="25">
        <f t="shared" si="9"/>
        <v>5972.778074521665</v>
      </c>
      <c r="AB24" s="182">
        <f t="shared" si="9"/>
        <v>7245.63837792231</v>
      </c>
      <c r="AC24" s="208"/>
      <c r="AD24" s="202">
        <f t="shared" si="9"/>
        <v>42994.87365843852</v>
      </c>
    </row>
    <row r="25" spans="1:30" ht="18.75" customHeight="1" thickTop="1">
      <c r="A25" s="82"/>
      <c r="B25" s="15" t="s">
        <v>45</v>
      </c>
      <c r="C25" s="15">
        <v>420</v>
      </c>
      <c r="D25" s="19" t="s">
        <v>33</v>
      </c>
      <c r="E25" s="27">
        <v>0.2</v>
      </c>
      <c r="F25" s="105">
        <f t="shared" si="10"/>
        <v>7.6066364421542865</v>
      </c>
      <c r="G25" s="28">
        <f t="shared" si="10"/>
        <v>18.4507084180881</v>
      </c>
      <c r="H25" s="28">
        <f t="shared" si="10"/>
        <v>36.533454948878585</v>
      </c>
      <c r="I25" s="28">
        <f t="shared" si="10"/>
        <v>63.70552281887502</v>
      </c>
      <c r="J25" s="28">
        <f t="shared" si="10"/>
        <v>101.81755881242668</v>
      </c>
      <c r="K25" s="28">
        <f t="shared" si="10"/>
        <v>157.92185893113907</v>
      </c>
      <c r="L25" s="28">
        <f t="shared" si="10"/>
        <v>218.2641223075929</v>
      </c>
      <c r="M25" s="28">
        <f t="shared" si="10"/>
        <v>308.4411307248809</v>
      </c>
      <c r="N25" s="28">
        <f t="shared" si="9"/>
        <v>420.511742196569</v>
      </c>
      <c r="O25" s="28">
        <f t="shared" si="9"/>
        <v>532.9862738925945</v>
      </c>
      <c r="P25" s="28">
        <f t="shared" si="9"/>
        <v>781.4510150401287</v>
      </c>
      <c r="Q25" s="28">
        <f t="shared" si="9"/>
        <v>1059.5106444023502</v>
      </c>
      <c r="R25" s="28">
        <f t="shared" si="9"/>
        <v>1441.8990459600652</v>
      </c>
      <c r="S25" s="28">
        <f t="shared" si="9"/>
        <v>1852.3283319469715</v>
      </c>
      <c r="T25" s="28">
        <f t="shared" si="9"/>
        <v>2397.426486348846</v>
      </c>
      <c r="U25" s="28">
        <f t="shared" si="9"/>
        <v>2965.9304346365707</v>
      </c>
      <c r="V25" s="28">
        <f t="shared" si="9"/>
        <v>3702.5244343165828</v>
      </c>
      <c r="W25" s="28">
        <f t="shared" si="9"/>
        <v>4454.808050581257</v>
      </c>
      <c r="X25" s="28">
        <f t="shared" si="9"/>
        <v>5758.671781625162</v>
      </c>
      <c r="Y25" s="28">
        <f t="shared" si="9"/>
        <v>7161.909827236706</v>
      </c>
      <c r="Z25" s="28">
        <f t="shared" si="9"/>
        <v>8928.448648486872</v>
      </c>
      <c r="AA25" s="28">
        <f t="shared" si="9"/>
        <v>10789.534586232687</v>
      </c>
      <c r="AB25" s="183">
        <f t="shared" si="9"/>
        <v>13088.89513431127</v>
      </c>
      <c r="AC25" s="208"/>
      <c r="AD25" s="203">
        <f t="shared" si="9"/>
        <v>77668.15886685668</v>
      </c>
    </row>
    <row r="26" spans="1:30" ht="18.75" customHeight="1" thickBot="1">
      <c r="A26" s="82"/>
      <c r="B26" s="9"/>
      <c r="C26" s="23">
        <v>420</v>
      </c>
      <c r="D26" s="24" t="s">
        <v>35</v>
      </c>
      <c r="E26" s="20">
        <v>0.15</v>
      </c>
      <c r="F26" s="104">
        <f t="shared" si="10"/>
        <v>5.704977331615715</v>
      </c>
      <c r="G26" s="25">
        <f t="shared" si="10"/>
        <v>13.838031313566077</v>
      </c>
      <c r="H26" s="25">
        <f t="shared" si="10"/>
        <v>27.40009121165894</v>
      </c>
      <c r="I26" s="25">
        <f t="shared" si="10"/>
        <v>47.77914211415626</v>
      </c>
      <c r="J26" s="25">
        <f t="shared" si="10"/>
        <v>76.36316910932001</v>
      </c>
      <c r="K26" s="25">
        <f t="shared" si="10"/>
        <v>118.4413941983543</v>
      </c>
      <c r="L26" s="25">
        <f t="shared" si="10"/>
        <v>163.69809173069467</v>
      </c>
      <c r="M26" s="25">
        <f t="shared" si="10"/>
        <v>231.3308480436607</v>
      </c>
      <c r="N26" s="25">
        <f t="shared" si="9"/>
        <v>315.3838066474268</v>
      </c>
      <c r="O26" s="25">
        <f t="shared" si="9"/>
        <v>399.73970541944584</v>
      </c>
      <c r="P26" s="25">
        <f t="shared" si="9"/>
        <v>586.0882612800965</v>
      </c>
      <c r="Q26" s="25">
        <f t="shared" si="9"/>
        <v>794.6329833017626</v>
      </c>
      <c r="R26" s="25">
        <f t="shared" si="9"/>
        <v>1081.4242844700489</v>
      </c>
      <c r="S26" s="25">
        <f t="shared" si="9"/>
        <v>1389.2462489602285</v>
      </c>
      <c r="T26" s="25">
        <f t="shared" si="9"/>
        <v>1798.0698647616346</v>
      </c>
      <c r="U26" s="25">
        <f t="shared" si="9"/>
        <v>2224.447825977428</v>
      </c>
      <c r="V26" s="25">
        <f t="shared" si="9"/>
        <v>2776.893325737437</v>
      </c>
      <c r="W26" s="25">
        <f t="shared" si="9"/>
        <v>3341.1060379359424</v>
      </c>
      <c r="X26" s="25">
        <f t="shared" si="9"/>
        <v>4319.003836218871</v>
      </c>
      <c r="Y26" s="25">
        <f t="shared" si="9"/>
        <v>5371.43237042753</v>
      </c>
      <c r="Z26" s="25">
        <f t="shared" si="9"/>
        <v>6696.336486365155</v>
      </c>
      <c r="AA26" s="25">
        <f t="shared" si="9"/>
        <v>8092.150939674515</v>
      </c>
      <c r="AB26" s="182">
        <f t="shared" si="9"/>
        <v>9816.671350733453</v>
      </c>
      <c r="AC26" s="208"/>
      <c r="AD26" s="202">
        <f t="shared" si="9"/>
        <v>58251.11915014252</v>
      </c>
    </row>
    <row r="27" spans="1:30" ht="18.75" customHeight="1" thickTop="1">
      <c r="A27" s="82"/>
      <c r="B27" s="15" t="s">
        <v>68</v>
      </c>
      <c r="C27" s="23">
        <v>940</v>
      </c>
      <c r="D27" s="10" t="s">
        <v>33</v>
      </c>
      <c r="E27" s="20">
        <v>0.2</v>
      </c>
      <c r="F27" s="105">
        <f t="shared" si="10"/>
        <v>17.024376799107216</v>
      </c>
      <c r="G27" s="28">
        <f t="shared" si="10"/>
        <v>41.29444265000671</v>
      </c>
      <c r="H27" s="28">
        <f t="shared" si="10"/>
        <v>81.76535155225208</v>
      </c>
      <c r="I27" s="28">
        <f t="shared" si="10"/>
        <v>142.5790272612917</v>
      </c>
      <c r="J27" s="28">
        <f t="shared" si="10"/>
        <v>227.877393532574</v>
      </c>
      <c r="K27" s="28">
        <f t="shared" si="10"/>
        <v>353.44416046493035</v>
      </c>
      <c r="L27" s="28">
        <f t="shared" si="10"/>
        <v>488.49589278366034</v>
      </c>
      <c r="M27" s="28">
        <f t="shared" si="10"/>
        <v>690.3206259080669</v>
      </c>
      <c r="N27" s="28">
        <f t="shared" si="9"/>
        <v>941.1453277732736</v>
      </c>
      <c r="O27" s="28">
        <f t="shared" si="9"/>
        <v>1192.87404156914</v>
      </c>
      <c r="P27" s="28">
        <f t="shared" si="9"/>
        <v>1748.9617955660026</v>
      </c>
      <c r="Q27" s="28">
        <f t="shared" si="9"/>
        <v>2371.2857279481173</v>
      </c>
      <c r="R27" s="28">
        <f t="shared" si="9"/>
        <v>3227.107388577289</v>
      </c>
      <c r="S27" s="28">
        <f t="shared" si="9"/>
        <v>4145.687219119413</v>
      </c>
      <c r="T27" s="28">
        <f t="shared" si="9"/>
        <v>5365.668802780751</v>
      </c>
      <c r="U27" s="28">
        <f t="shared" si="9"/>
        <v>6638.0347822818485</v>
      </c>
      <c r="V27" s="28">
        <f t="shared" si="9"/>
        <v>8286.602305375209</v>
      </c>
      <c r="W27" s="28">
        <f t="shared" si="9"/>
        <v>9970.284684634242</v>
      </c>
      <c r="X27" s="28">
        <f t="shared" si="9"/>
        <v>12888.455892208696</v>
      </c>
      <c r="Y27" s="28">
        <f t="shared" si="9"/>
        <v>16029.036280005963</v>
      </c>
      <c r="Z27" s="28">
        <f t="shared" si="9"/>
        <v>19982.718403756335</v>
      </c>
      <c r="AA27" s="28">
        <f t="shared" si="9"/>
        <v>24148.005978711255</v>
      </c>
      <c r="AB27" s="183">
        <f t="shared" si="9"/>
        <v>29294.193872029988</v>
      </c>
      <c r="AC27" s="208"/>
      <c r="AD27" s="203">
        <f t="shared" si="9"/>
        <v>173828.7365115364</v>
      </c>
    </row>
    <row r="28" spans="1:30" ht="18.75" customHeight="1" thickBot="1">
      <c r="A28" s="82"/>
      <c r="B28" s="9"/>
      <c r="C28" s="23">
        <v>940</v>
      </c>
      <c r="D28" s="24" t="s">
        <v>35</v>
      </c>
      <c r="E28" s="20">
        <v>0.15</v>
      </c>
      <c r="F28" s="104">
        <f t="shared" si="10"/>
        <v>12.768282599330409</v>
      </c>
      <c r="G28" s="25">
        <f t="shared" si="10"/>
        <v>30.97083198750503</v>
      </c>
      <c r="H28" s="25">
        <f t="shared" si="10"/>
        <v>61.324013664189046</v>
      </c>
      <c r="I28" s="25">
        <f t="shared" si="10"/>
        <v>106.93427044596876</v>
      </c>
      <c r="J28" s="25">
        <f t="shared" si="10"/>
        <v>170.90804514943048</v>
      </c>
      <c r="K28" s="25">
        <f t="shared" si="10"/>
        <v>265.0831203486977</v>
      </c>
      <c r="L28" s="25">
        <f t="shared" si="10"/>
        <v>366.3719195877452</v>
      </c>
      <c r="M28" s="25">
        <f t="shared" si="10"/>
        <v>517.7404694310501</v>
      </c>
      <c r="N28" s="25">
        <f t="shared" si="9"/>
        <v>705.8589958299551</v>
      </c>
      <c r="O28" s="25">
        <f t="shared" si="9"/>
        <v>894.655531176855</v>
      </c>
      <c r="P28" s="25">
        <f t="shared" si="9"/>
        <v>1311.7213466745015</v>
      </c>
      <c r="Q28" s="25">
        <f t="shared" si="9"/>
        <v>1778.4642959610878</v>
      </c>
      <c r="R28" s="25">
        <f t="shared" si="9"/>
        <v>2420.3305414329666</v>
      </c>
      <c r="S28" s="25">
        <f t="shared" si="9"/>
        <v>3109.2654143395594</v>
      </c>
      <c r="T28" s="25">
        <f t="shared" si="9"/>
        <v>4024.2516020855633</v>
      </c>
      <c r="U28" s="25">
        <f t="shared" si="9"/>
        <v>4978.526086711386</v>
      </c>
      <c r="V28" s="25">
        <f t="shared" si="9"/>
        <v>6214.951729031406</v>
      </c>
      <c r="W28" s="25">
        <f t="shared" si="9"/>
        <v>7477.71351347568</v>
      </c>
      <c r="X28" s="25">
        <f t="shared" si="9"/>
        <v>9666.34191915652</v>
      </c>
      <c r="Y28" s="25">
        <f t="shared" si="9"/>
        <v>12021.777210004471</v>
      </c>
      <c r="Z28" s="25">
        <f t="shared" si="9"/>
        <v>14987.03880281725</v>
      </c>
      <c r="AA28" s="25">
        <f t="shared" si="9"/>
        <v>18111.004484033438</v>
      </c>
      <c r="AB28" s="182">
        <f t="shared" si="9"/>
        <v>21970.645404022485</v>
      </c>
      <c r="AC28" s="208"/>
      <c r="AD28" s="202">
        <f t="shared" si="9"/>
        <v>130371.5523836523</v>
      </c>
    </row>
    <row r="29" spans="1:30" ht="18.75" customHeight="1" thickTop="1">
      <c r="A29" s="82"/>
      <c r="B29" s="15" t="s">
        <v>69</v>
      </c>
      <c r="C29" s="15">
        <v>1100</v>
      </c>
      <c r="D29" s="19" t="s">
        <v>33</v>
      </c>
      <c r="E29" s="27">
        <v>0.2</v>
      </c>
      <c r="F29" s="105">
        <f t="shared" si="10"/>
        <v>19.922143062785036</v>
      </c>
      <c r="G29" s="28">
        <f t="shared" si="10"/>
        <v>48.32328395213551</v>
      </c>
      <c r="H29" s="28">
        <f t="shared" si="10"/>
        <v>95.68285819944391</v>
      </c>
      <c r="I29" s="28">
        <f t="shared" si="10"/>
        <v>166.84779785895836</v>
      </c>
      <c r="J29" s="28">
        <f t="shared" si="10"/>
        <v>266.665034984927</v>
      </c>
      <c r="K29" s="28">
        <f t="shared" si="10"/>
        <v>413.6048686291738</v>
      </c>
      <c r="L29" s="28">
        <f t="shared" si="10"/>
        <v>571.6441298532195</v>
      </c>
      <c r="M29" s="28">
        <f t="shared" si="10"/>
        <v>807.8220090413548</v>
      </c>
      <c r="N29" s="28">
        <f t="shared" si="9"/>
        <v>1101.3402771814904</v>
      </c>
      <c r="O29" s="28">
        <f t="shared" si="9"/>
        <v>1395.9164316234617</v>
      </c>
      <c r="P29" s="28">
        <f t="shared" si="9"/>
        <v>2046.6574203431942</v>
      </c>
      <c r="Q29" s="28">
        <f t="shared" si="9"/>
        <v>2774.908830577584</v>
      </c>
      <c r="R29" s="28">
        <f t="shared" si="9"/>
        <v>3776.4022632287424</v>
      </c>
      <c r="S29" s="28">
        <f t="shared" si="9"/>
        <v>4851.336107480164</v>
      </c>
      <c r="T29" s="28">
        <f t="shared" si="9"/>
        <v>6278.974130913645</v>
      </c>
      <c r="U29" s="28">
        <f t="shared" si="9"/>
        <v>7767.913043095781</v>
      </c>
      <c r="V29" s="28">
        <f t="shared" si="9"/>
        <v>9697.087804162478</v>
      </c>
      <c r="W29" s="28">
        <f t="shared" si="9"/>
        <v>11667.354418189007</v>
      </c>
      <c r="X29" s="28">
        <f t="shared" si="9"/>
        <v>15082.23561854209</v>
      </c>
      <c r="Y29" s="28">
        <f t="shared" si="9"/>
        <v>18757.382880858044</v>
      </c>
      <c r="Z29" s="28">
        <f t="shared" si="9"/>
        <v>23384.032174608477</v>
      </c>
      <c r="AA29" s="28">
        <f t="shared" si="9"/>
        <v>28258.304868704658</v>
      </c>
      <c r="AB29" s="183">
        <f t="shared" si="9"/>
        <v>34280.4396374819</v>
      </c>
      <c r="AC29" s="208"/>
      <c r="AD29" s="203">
        <f t="shared" si="9"/>
        <v>203416.60655605322</v>
      </c>
    </row>
    <row r="30" spans="1:30" ht="18.75" customHeight="1" thickBot="1">
      <c r="A30" s="82"/>
      <c r="B30" s="9"/>
      <c r="C30" s="23">
        <v>1100</v>
      </c>
      <c r="D30" s="24" t="s">
        <v>35</v>
      </c>
      <c r="E30" s="20">
        <v>0.15</v>
      </c>
      <c r="F30" s="104">
        <f t="shared" si="10"/>
        <v>14.941607297088776</v>
      </c>
      <c r="G30" s="25">
        <f t="shared" si="10"/>
        <v>36.242462964101634</v>
      </c>
      <c r="H30" s="25">
        <f t="shared" si="10"/>
        <v>71.76214364958294</v>
      </c>
      <c r="I30" s="25">
        <f t="shared" si="10"/>
        <v>125.13584839421877</v>
      </c>
      <c r="J30" s="25">
        <f t="shared" si="10"/>
        <v>199.99877623869526</v>
      </c>
      <c r="K30" s="25">
        <f t="shared" si="10"/>
        <v>310.20365147188033</v>
      </c>
      <c r="L30" s="25">
        <f t="shared" si="10"/>
        <v>428.73309738991463</v>
      </c>
      <c r="M30" s="25">
        <f t="shared" si="10"/>
        <v>605.8665067810161</v>
      </c>
      <c r="N30" s="25">
        <f t="shared" si="9"/>
        <v>826.0052078861178</v>
      </c>
      <c r="O30" s="25">
        <f t="shared" si="9"/>
        <v>1046.9373237175962</v>
      </c>
      <c r="P30" s="25">
        <f t="shared" si="9"/>
        <v>1534.9930652573955</v>
      </c>
      <c r="Q30" s="25">
        <f t="shared" si="9"/>
        <v>2081.1816229331876</v>
      </c>
      <c r="R30" s="25">
        <f t="shared" si="9"/>
        <v>2832.3016974215566</v>
      </c>
      <c r="S30" s="25">
        <f t="shared" si="9"/>
        <v>3638.502080610123</v>
      </c>
      <c r="T30" s="25">
        <f t="shared" si="9"/>
        <v>4709.230598185233</v>
      </c>
      <c r="U30" s="25">
        <f t="shared" si="9"/>
        <v>5825.934782321836</v>
      </c>
      <c r="V30" s="25">
        <f t="shared" si="9"/>
        <v>7272.815853121858</v>
      </c>
      <c r="W30" s="25">
        <f t="shared" si="9"/>
        <v>8750.515813641754</v>
      </c>
      <c r="X30" s="25">
        <f t="shared" si="9"/>
        <v>11311.676713906567</v>
      </c>
      <c r="Y30" s="25">
        <f t="shared" si="9"/>
        <v>14068.03716064353</v>
      </c>
      <c r="Z30" s="25">
        <f t="shared" si="9"/>
        <v>17538.024130956357</v>
      </c>
      <c r="AA30" s="25">
        <f t="shared" si="9"/>
        <v>21193.72865152849</v>
      </c>
      <c r="AB30" s="182">
        <f t="shared" si="9"/>
        <v>25710.32972811142</v>
      </c>
      <c r="AC30" s="208"/>
      <c r="AD30" s="202">
        <f t="shared" si="9"/>
        <v>152562.45491703993</v>
      </c>
    </row>
    <row r="31" spans="1:30" ht="18.75" customHeight="1" thickBot="1">
      <c r="A31" s="127"/>
      <c r="B31" s="124"/>
      <c r="C31" s="125"/>
      <c r="D31" s="125"/>
      <c r="E31" s="133" t="s">
        <v>78</v>
      </c>
      <c r="F31" s="101">
        <v>0.75</v>
      </c>
      <c r="G31" s="98">
        <v>1</v>
      </c>
      <c r="H31" s="98">
        <v>1</v>
      </c>
      <c r="I31" s="98">
        <v>1.25</v>
      </c>
      <c r="J31" s="98">
        <v>1.5</v>
      </c>
      <c r="K31" s="98">
        <v>1.5</v>
      </c>
      <c r="L31" s="98">
        <v>1.5</v>
      </c>
      <c r="M31" s="98">
        <v>1.5</v>
      </c>
      <c r="N31" s="98">
        <v>1.5</v>
      </c>
      <c r="O31" s="98">
        <v>1.5</v>
      </c>
      <c r="P31" s="98">
        <v>1.5</v>
      </c>
      <c r="Q31" s="98">
        <v>1.5</v>
      </c>
      <c r="R31" s="98">
        <v>1.5</v>
      </c>
      <c r="S31" s="98">
        <v>1.5</v>
      </c>
      <c r="T31" s="98">
        <v>1.5</v>
      </c>
      <c r="U31" s="98">
        <v>1.5</v>
      </c>
      <c r="V31" s="98">
        <v>1.5</v>
      </c>
      <c r="W31" s="98" t="s">
        <v>70</v>
      </c>
      <c r="X31" s="98">
        <v>1.5</v>
      </c>
      <c r="Y31" s="98">
        <v>2</v>
      </c>
      <c r="Z31" s="98">
        <v>4</v>
      </c>
      <c r="AA31" s="98">
        <v>4</v>
      </c>
      <c r="AB31" s="189">
        <v>4</v>
      </c>
      <c r="AC31" s="193"/>
      <c r="AD31" s="212">
        <v>4</v>
      </c>
    </row>
    <row r="32" spans="1:30" ht="18.75" customHeight="1" thickBot="1" thickTop="1">
      <c r="A32" s="73"/>
      <c r="B32" s="80"/>
      <c r="C32" s="81"/>
      <c r="D32" s="81"/>
      <c r="E32" s="137" t="s">
        <v>79</v>
      </c>
      <c r="F32" s="162">
        <f aca="true" t="shared" si="11" ref="F32:P32">0.7854*(F$4-(0.9382*F$31))^2</f>
        <v>22.031509337491503</v>
      </c>
      <c r="G32" s="165">
        <f t="shared" si="11"/>
        <v>39.167127711096</v>
      </c>
      <c r="H32" s="165">
        <f t="shared" si="11"/>
        <v>64.494078591096</v>
      </c>
      <c r="I32" s="165">
        <f t="shared" si="11"/>
        <v>92.07192564858748</v>
      </c>
      <c r="J32" s="165">
        <f t="shared" si="11"/>
        <v>124.54566366996602</v>
      </c>
      <c r="K32" s="165">
        <f t="shared" si="11"/>
        <v>167.248489989966</v>
      </c>
      <c r="L32" s="165">
        <f t="shared" si="11"/>
        <v>216.234516309966</v>
      </c>
      <c r="M32" s="165">
        <f t="shared" si="11"/>
        <v>271.503742629966</v>
      </c>
      <c r="N32" s="165">
        <f t="shared" si="11"/>
        <v>333.05616894996604</v>
      </c>
      <c r="O32" s="165">
        <f t="shared" si="11"/>
        <v>400.891795269966</v>
      </c>
      <c r="P32" s="165">
        <f t="shared" si="11"/>
        <v>514.426234749966</v>
      </c>
      <c r="Q32" s="165">
        <f aca="true" t="shared" si="12" ref="Q32:AA32">0.7854*(Q$4-(0.9382*Q$31))^2</f>
        <v>642.097874229966</v>
      </c>
      <c r="R32" s="165">
        <f t="shared" si="12"/>
        <v>783.906713709966</v>
      </c>
      <c r="S32" s="165">
        <f t="shared" si="12"/>
        <v>939.852753189966</v>
      </c>
      <c r="T32" s="165">
        <f t="shared" si="12"/>
        <v>1109.935992669966</v>
      </c>
      <c r="U32" s="165">
        <f t="shared" si="12"/>
        <v>1294.156432149966</v>
      </c>
      <c r="V32" s="165">
        <f t="shared" si="12"/>
        <v>1492.5140716299659</v>
      </c>
      <c r="W32" s="165">
        <f t="shared" si="12"/>
        <v>1705.008911109966</v>
      </c>
      <c r="X32" s="165">
        <f t="shared" si="12"/>
        <v>2010.3265637499662</v>
      </c>
      <c r="Y32" s="165">
        <f t="shared" si="12"/>
        <v>2300.722546044384</v>
      </c>
      <c r="Z32" s="165">
        <f t="shared" si="12"/>
        <v>2484.807292657536</v>
      </c>
      <c r="AA32" s="165">
        <f t="shared" si="12"/>
        <v>2850.786099697536</v>
      </c>
      <c r="AB32" s="179">
        <f>0.7854*(AB$4-(0.9382*AB$31))^2</f>
        <v>3241.8977067375363</v>
      </c>
      <c r="AC32" s="193"/>
      <c r="AD32" s="197">
        <f>0.7854*(AD$4-(0.9382*AD$31))^2</f>
        <v>10613.433398257537</v>
      </c>
    </row>
    <row r="33" spans="1:30" ht="18.75" customHeight="1" thickBot="1" thickTop="1">
      <c r="A33" s="73"/>
      <c r="B33" s="86" t="s">
        <v>80</v>
      </c>
      <c r="C33" s="87" t="s">
        <v>81</v>
      </c>
      <c r="D33" s="86" t="s">
        <v>82</v>
      </c>
      <c r="E33" s="120" t="s">
        <v>30</v>
      </c>
      <c r="F33" s="115" t="str">
        <f>IF($B$2="I","COUPLE DE SERRAGE en Lbs·ft","COUPLE DE SERRAGE en N·m")</f>
        <v>COUPLE DE SERRAGE en N·m</v>
      </c>
      <c r="G33" s="116"/>
      <c r="H33" s="12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8" t="str">
        <f>IF($B$2="I","Multipliez par 1.356 pour obtenir des N*m","Multipliez par 0.7376 pour obtenir des Lbs*Ft")</f>
        <v>Multipliez par 0.7376 pour obtenir des Lbs*Ft</v>
      </c>
      <c r="T33" s="116"/>
      <c r="U33" s="116"/>
      <c r="V33" s="116"/>
      <c r="W33" s="116"/>
      <c r="X33" s="116"/>
      <c r="Y33" s="116"/>
      <c r="Z33" s="116"/>
      <c r="AA33" s="116"/>
      <c r="AB33" s="190"/>
      <c r="AC33" s="198"/>
      <c r="AD33" s="190"/>
    </row>
    <row r="34" spans="1:30" ht="18.75" customHeight="1">
      <c r="A34" s="73"/>
      <c r="B34" s="9" t="s">
        <v>60</v>
      </c>
      <c r="C34" s="9">
        <v>240</v>
      </c>
      <c r="D34" s="22" t="s">
        <v>33</v>
      </c>
      <c r="E34" s="55">
        <v>0.2</v>
      </c>
      <c r="F34" s="111">
        <f aca="true" t="shared" si="13" ref="F34:O39">(0.001*$O$3*$E34*$C34*F$32*F$4)*IF($B$2="I",0.737561,1)</f>
        <v>4.758806016898165</v>
      </c>
      <c r="G34" s="56">
        <f t="shared" si="13"/>
        <v>11.280132780795649</v>
      </c>
      <c r="H34" s="56">
        <f t="shared" si="13"/>
        <v>23.217868292794563</v>
      </c>
      <c r="I34" s="56">
        <f t="shared" si="13"/>
        <v>39.7750718801898</v>
      </c>
      <c r="J34" s="56">
        <f t="shared" si="13"/>
        <v>62.771014489662875</v>
      </c>
      <c r="K34" s="56">
        <f t="shared" si="13"/>
        <v>96.33513023422043</v>
      </c>
      <c r="L34" s="56">
        <f t="shared" si="13"/>
        <v>140.119966568858</v>
      </c>
      <c r="M34" s="56">
        <f t="shared" si="13"/>
        <v>195.48269469357552</v>
      </c>
      <c r="N34" s="56">
        <f t="shared" si="13"/>
        <v>263.78048580837316</v>
      </c>
      <c r="O34" s="56">
        <f t="shared" si="13"/>
        <v>346.37051111325064</v>
      </c>
      <c r="P34" s="56">
        <f aca="true" t="shared" si="14" ref="P34:AD40">(0.001*$O$3*$E34*$C34*P$32*P$4)*IF($B$2="I",0.737561,1)</f>
        <v>500.02230017696706</v>
      </c>
      <c r="Q34" s="56">
        <f t="shared" si="14"/>
        <v>693.4657041683633</v>
      </c>
      <c r="R34" s="56">
        <f t="shared" si="14"/>
        <v>931.2811758874398</v>
      </c>
      <c r="S34" s="56">
        <f t="shared" si="14"/>
        <v>1218.0491681341962</v>
      </c>
      <c r="T34" s="56">
        <f t="shared" si="14"/>
        <v>1558.3501337086325</v>
      </c>
      <c r="U34" s="56">
        <f t="shared" si="14"/>
        <v>1956.7645254107485</v>
      </c>
      <c r="V34" s="56">
        <f t="shared" si="14"/>
        <v>2417.872796040545</v>
      </c>
      <c r="W34" s="56">
        <f t="shared" si="14"/>
        <v>2946.2553983980215</v>
      </c>
      <c r="X34" s="56">
        <f t="shared" si="14"/>
        <v>3763.331327339937</v>
      </c>
      <c r="Y34" s="56">
        <f t="shared" si="14"/>
        <v>4638.256652825479</v>
      </c>
      <c r="Z34" s="56">
        <f t="shared" si="14"/>
        <v>5367.183752140279</v>
      </c>
      <c r="AA34" s="56">
        <f t="shared" si="14"/>
        <v>6568.211173703124</v>
      </c>
      <c r="AB34" s="191">
        <f t="shared" si="14"/>
        <v>7936.16558609349</v>
      </c>
      <c r="AC34" s="199"/>
      <c r="AD34" s="209">
        <f t="shared" si="14"/>
        <v>45850.032280472566</v>
      </c>
    </row>
    <row r="35" spans="1:30" ht="18.75" customHeight="1" thickBot="1">
      <c r="A35" s="73" t="s">
        <v>66</v>
      </c>
      <c r="B35" s="9"/>
      <c r="C35" s="23">
        <v>240</v>
      </c>
      <c r="D35" s="24" t="s">
        <v>35</v>
      </c>
      <c r="E35" s="20">
        <v>0.15</v>
      </c>
      <c r="F35" s="104">
        <f t="shared" si="13"/>
        <v>3.5691045126736234</v>
      </c>
      <c r="G35" s="25">
        <f t="shared" si="13"/>
        <v>8.460099585596735</v>
      </c>
      <c r="H35" s="25">
        <f t="shared" si="13"/>
        <v>17.41340121959592</v>
      </c>
      <c r="I35" s="25">
        <f t="shared" si="13"/>
        <v>29.831303910142346</v>
      </c>
      <c r="J35" s="25">
        <f t="shared" si="13"/>
        <v>47.07826086724715</v>
      </c>
      <c r="K35" s="25">
        <f t="shared" si="13"/>
        <v>72.25134767566531</v>
      </c>
      <c r="L35" s="25">
        <f t="shared" si="13"/>
        <v>105.08997492664348</v>
      </c>
      <c r="M35" s="25">
        <f t="shared" si="13"/>
        <v>146.61202102018163</v>
      </c>
      <c r="N35" s="25">
        <f t="shared" si="13"/>
        <v>197.83536435627983</v>
      </c>
      <c r="O35" s="25">
        <f t="shared" si="13"/>
        <v>259.777883334938</v>
      </c>
      <c r="P35" s="25">
        <f t="shared" si="14"/>
        <v>375.01672513272524</v>
      </c>
      <c r="Q35" s="25">
        <f t="shared" si="14"/>
        <v>520.0992781262725</v>
      </c>
      <c r="R35" s="25">
        <f t="shared" si="14"/>
        <v>698.4608819155796</v>
      </c>
      <c r="S35" s="25">
        <f t="shared" si="14"/>
        <v>913.5368761006471</v>
      </c>
      <c r="T35" s="25">
        <f t="shared" si="14"/>
        <v>1168.762600281474</v>
      </c>
      <c r="U35" s="25">
        <f t="shared" si="14"/>
        <v>1467.5733940580615</v>
      </c>
      <c r="V35" s="25">
        <f t="shared" si="14"/>
        <v>1813.4045970304087</v>
      </c>
      <c r="W35" s="25">
        <f t="shared" si="14"/>
        <v>2209.6915487985157</v>
      </c>
      <c r="X35" s="25">
        <f t="shared" si="14"/>
        <v>2822.498495504952</v>
      </c>
      <c r="Y35" s="25">
        <f t="shared" si="14"/>
        <v>3478.692489619109</v>
      </c>
      <c r="Z35" s="25">
        <f t="shared" si="14"/>
        <v>4025.3878141052082</v>
      </c>
      <c r="AA35" s="25">
        <f t="shared" si="14"/>
        <v>4926.158380277342</v>
      </c>
      <c r="AB35" s="182">
        <f t="shared" si="14"/>
        <v>5952.124189570116</v>
      </c>
      <c r="AC35" s="199"/>
      <c r="AD35" s="202">
        <f t="shared" si="14"/>
        <v>34387.52421035442</v>
      </c>
    </row>
    <row r="36" spans="1:30" ht="18.75" customHeight="1" thickTop="1">
      <c r="A36" s="73" t="s">
        <v>31</v>
      </c>
      <c r="B36" s="152" t="s">
        <v>61</v>
      </c>
      <c r="C36" s="26">
        <v>640</v>
      </c>
      <c r="D36" s="19" t="s">
        <v>33</v>
      </c>
      <c r="E36" s="27">
        <v>0.2</v>
      </c>
      <c r="F36" s="105">
        <f t="shared" si="13"/>
        <v>12.690149378395105</v>
      </c>
      <c r="G36" s="28">
        <f t="shared" si="13"/>
        <v>30.08035408212173</v>
      </c>
      <c r="H36" s="28">
        <f t="shared" si="13"/>
        <v>61.914315447452154</v>
      </c>
      <c r="I36" s="28">
        <f t="shared" si="13"/>
        <v>106.06685834717277</v>
      </c>
      <c r="J36" s="28">
        <f t="shared" si="13"/>
        <v>167.38937197243433</v>
      </c>
      <c r="K36" s="28">
        <f t="shared" si="13"/>
        <v>256.8936806245878</v>
      </c>
      <c r="L36" s="28">
        <f t="shared" si="13"/>
        <v>373.65324418362127</v>
      </c>
      <c r="M36" s="28">
        <f t="shared" si="13"/>
        <v>521.2871858495347</v>
      </c>
      <c r="N36" s="28">
        <f t="shared" si="13"/>
        <v>703.4146288223283</v>
      </c>
      <c r="O36" s="28">
        <f t="shared" si="13"/>
        <v>923.6546963020016</v>
      </c>
      <c r="P36" s="28">
        <f t="shared" si="14"/>
        <v>1333.3928004719119</v>
      </c>
      <c r="Q36" s="28">
        <f t="shared" si="14"/>
        <v>1849.2418777823023</v>
      </c>
      <c r="R36" s="28">
        <f t="shared" si="14"/>
        <v>2483.4164690331722</v>
      </c>
      <c r="S36" s="28">
        <f t="shared" si="14"/>
        <v>3248.131115024523</v>
      </c>
      <c r="T36" s="28">
        <f t="shared" si="14"/>
        <v>4155.600356556353</v>
      </c>
      <c r="U36" s="28">
        <f t="shared" si="14"/>
        <v>5218.038734428663</v>
      </c>
      <c r="V36" s="28">
        <f t="shared" si="14"/>
        <v>6447.660789441453</v>
      </c>
      <c r="W36" s="28">
        <f t="shared" si="14"/>
        <v>7856.681062394724</v>
      </c>
      <c r="X36" s="28">
        <f t="shared" si="14"/>
        <v>10035.550206239832</v>
      </c>
      <c r="Y36" s="28">
        <f t="shared" si="14"/>
        <v>12368.68440753461</v>
      </c>
      <c r="Z36" s="28">
        <f t="shared" si="14"/>
        <v>14312.490005707408</v>
      </c>
      <c r="AA36" s="28">
        <f t="shared" si="14"/>
        <v>17515.229796541662</v>
      </c>
      <c r="AB36" s="183">
        <f t="shared" si="14"/>
        <v>21163.108229582638</v>
      </c>
      <c r="AC36" s="199"/>
      <c r="AD36" s="203">
        <f t="shared" si="14"/>
        <v>122266.75274792683</v>
      </c>
    </row>
    <row r="37" spans="1:30" ht="18.75" customHeight="1" thickBot="1">
      <c r="A37" s="73" t="s">
        <v>36</v>
      </c>
      <c r="B37" s="153"/>
      <c r="C37" s="29">
        <v>640</v>
      </c>
      <c r="D37" s="24" t="s">
        <v>35</v>
      </c>
      <c r="E37" s="20">
        <v>0.15</v>
      </c>
      <c r="F37" s="104">
        <f t="shared" si="13"/>
        <v>9.517612033796329</v>
      </c>
      <c r="G37" s="25">
        <f t="shared" si="13"/>
        <v>22.560265561591294</v>
      </c>
      <c r="H37" s="25">
        <f t="shared" si="13"/>
        <v>46.43573658558911</v>
      </c>
      <c r="I37" s="25">
        <f t="shared" si="13"/>
        <v>79.55014376037957</v>
      </c>
      <c r="J37" s="25">
        <f t="shared" si="13"/>
        <v>125.54202897932572</v>
      </c>
      <c r="K37" s="25">
        <f t="shared" si="13"/>
        <v>192.67026046844083</v>
      </c>
      <c r="L37" s="25">
        <f t="shared" si="13"/>
        <v>280.2399331377159</v>
      </c>
      <c r="M37" s="25">
        <f t="shared" si="13"/>
        <v>390.965389387151</v>
      </c>
      <c r="N37" s="25">
        <f t="shared" si="13"/>
        <v>527.5609716167461</v>
      </c>
      <c r="O37" s="25">
        <f t="shared" si="13"/>
        <v>692.7410222265012</v>
      </c>
      <c r="P37" s="25">
        <f t="shared" si="14"/>
        <v>1000.0446003539339</v>
      </c>
      <c r="Q37" s="25">
        <f t="shared" si="14"/>
        <v>1386.9314083367265</v>
      </c>
      <c r="R37" s="25">
        <f t="shared" si="14"/>
        <v>1862.5623517748788</v>
      </c>
      <c r="S37" s="25">
        <f t="shared" si="14"/>
        <v>2436.098336268392</v>
      </c>
      <c r="T37" s="25">
        <f t="shared" si="14"/>
        <v>3116.700267417264</v>
      </c>
      <c r="U37" s="25">
        <f t="shared" si="14"/>
        <v>3913.5290508214966</v>
      </c>
      <c r="V37" s="25">
        <f t="shared" si="14"/>
        <v>4835.745592081089</v>
      </c>
      <c r="W37" s="25">
        <f t="shared" si="14"/>
        <v>5892.510796796042</v>
      </c>
      <c r="X37" s="25">
        <f t="shared" si="14"/>
        <v>7526.6626546798725</v>
      </c>
      <c r="Y37" s="25">
        <f t="shared" si="14"/>
        <v>9276.513305650957</v>
      </c>
      <c r="Z37" s="25">
        <f t="shared" si="14"/>
        <v>10734.367504280555</v>
      </c>
      <c r="AA37" s="25">
        <f t="shared" si="14"/>
        <v>13136.422347406246</v>
      </c>
      <c r="AB37" s="182">
        <f t="shared" si="14"/>
        <v>15872.331172186976</v>
      </c>
      <c r="AC37" s="199"/>
      <c r="AD37" s="202">
        <f t="shared" si="14"/>
        <v>91700.06456094512</v>
      </c>
    </row>
    <row r="38" spans="1:30" ht="18.75" customHeight="1" thickTop="1">
      <c r="A38" s="73"/>
      <c r="B38" s="152" t="s">
        <v>135</v>
      </c>
      <c r="C38" s="15">
        <v>210</v>
      </c>
      <c r="D38" s="19" t="s">
        <v>33</v>
      </c>
      <c r="E38" s="27">
        <v>0.2</v>
      </c>
      <c r="F38" s="105">
        <f t="shared" si="13"/>
        <v>4.163955264785894</v>
      </c>
      <c r="G38" s="28">
        <f t="shared" si="13"/>
        <v>9.870116183196192</v>
      </c>
      <c r="H38" s="28">
        <f t="shared" si="13"/>
        <v>20.31563475619524</v>
      </c>
      <c r="I38" s="28">
        <f t="shared" si="13"/>
        <v>34.80318789516607</v>
      </c>
      <c r="J38" s="28">
        <f t="shared" si="13"/>
        <v>54.924637678455014</v>
      </c>
      <c r="K38" s="28">
        <f t="shared" si="13"/>
        <v>84.29323895494286</v>
      </c>
      <c r="L38" s="28">
        <f t="shared" si="13"/>
        <v>122.60497074775074</v>
      </c>
      <c r="M38" s="28">
        <f t="shared" si="13"/>
        <v>171.0473578568786</v>
      </c>
      <c r="N38" s="28">
        <f t="shared" si="13"/>
        <v>230.80792508232645</v>
      </c>
      <c r="O38" s="28">
        <f t="shared" si="13"/>
        <v>303.0741972240943</v>
      </c>
      <c r="P38" s="28">
        <f t="shared" si="14"/>
        <v>437.5195126548461</v>
      </c>
      <c r="Q38" s="28">
        <f t="shared" si="14"/>
        <v>606.7824911473178</v>
      </c>
      <c r="R38" s="28">
        <f t="shared" si="14"/>
        <v>814.8710289015096</v>
      </c>
      <c r="S38" s="28">
        <f t="shared" si="14"/>
        <v>1065.7930221174215</v>
      </c>
      <c r="T38" s="28">
        <f t="shared" si="14"/>
        <v>1363.5563669950532</v>
      </c>
      <c r="U38" s="30">
        <f t="shared" si="14"/>
        <v>1712.168959734405</v>
      </c>
      <c r="V38" s="30">
        <f t="shared" si="14"/>
        <v>2115.6386965354764</v>
      </c>
      <c r="W38" s="30">
        <f t="shared" si="14"/>
        <v>2577.9734735982684</v>
      </c>
      <c r="X38" s="30">
        <f t="shared" si="14"/>
        <v>3292.9149114224447</v>
      </c>
      <c r="Y38" s="30">
        <f t="shared" si="14"/>
        <v>4058.4745712222934</v>
      </c>
      <c r="Z38" s="30">
        <f t="shared" si="14"/>
        <v>4696.285783122743</v>
      </c>
      <c r="AA38" s="30">
        <f t="shared" si="14"/>
        <v>5747.184776990232</v>
      </c>
      <c r="AB38" s="184">
        <f t="shared" si="14"/>
        <v>6944.144887831802</v>
      </c>
      <c r="AC38" s="199"/>
      <c r="AD38" s="204">
        <f t="shared" si="14"/>
        <v>40118.77824541349</v>
      </c>
    </row>
    <row r="39" spans="1:30" ht="18.75" customHeight="1" thickBot="1">
      <c r="A39" s="73" t="s">
        <v>47</v>
      </c>
      <c r="B39" s="9" t="s">
        <v>63</v>
      </c>
      <c r="C39" s="23">
        <v>210</v>
      </c>
      <c r="D39" s="24" t="s">
        <v>35</v>
      </c>
      <c r="E39" s="20">
        <v>0.15</v>
      </c>
      <c r="F39" s="104">
        <f t="shared" si="13"/>
        <v>3.1229664485894206</v>
      </c>
      <c r="G39" s="25">
        <f t="shared" si="13"/>
        <v>7.402587137397144</v>
      </c>
      <c r="H39" s="25">
        <f t="shared" si="13"/>
        <v>15.236726067146428</v>
      </c>
      <c r="I39" s="25">
        <f t="shared" si="13"/>
        <v>26.10239092137455</v>
      </c>
      <c r="J39" s="25">
        <f t="shared" si="13"/>
        <v>41.19347825884126</v>
      </c>
      <c r="K39" s="25">
        <f t="shared" si="13"/>
        <v>63.21992921620715</v>
      </c>
      <c r="L39" s="25">
        <f t="shared" si="13"/>
        <v>91.95372806081305</v>
      </c>
      <c r="M39" s="25">
        <f t="shared" si="13"/>
        <v>128.28551839265893</v>
      </c>
      <c r="N39" s="25">
        <f t="shared" si="13"/>
        <v>173.10594381174485</v>
      </c>
      <c r="O39" s="25">
        <f t="shared" si="13"/>
        <v>227.30564791807072</v>
      </c>
      <c r="P39" s="25">
        <f t="shared" si="14"/>
        <v>328.1396344911346</v>
      </c>
      <c r="Q39" s="25">
        <f t="shared" si="14"/>
        <v>455.08686836048844</v>
      </c>
      <c r="R39" s="25">
        <f t="shared" si="14"/>
        <v>611.1532716761321</v>
      </c>
      <c r="S39" s="25">
        <f t="shared" si="14"/>
        <v>799.3447665880661</v>
      </c>
      <c r="T39" s="25">
        <f t="shared" si="14"/>
        <v>1022.6672752462899</v>
      </c>
      <c r="U39" s="31">
        <f t="shared" si="14"/>
        <v>1284.1267198008038</v>
      </c>
      <c r="V39" s="31">
        <f t="shared" si="14"/>
        <v>1586.7290224016076</v>
      </c>
      <c r="W39" s="31">
        <f t="shared" si="14"/>
        <v>1933.4801051987015</v>
      </c>
      <c r="X39" s="31">
        <f t="shared" si="14"/>
        <v>2469.6861835668333</v>
      </c>
      <c r="Y39" s="31">
        <f t="shared" si="14"/>
        <v>3043.8559284167204</v>
      </c>
      <c r="Z39" s="31">
        <f t="shared" si="14"/>
        <v>3522.2143373420577</v>
      </c>
      <c r="AA39" s="31">
        <f t="shared" si="14"/>
        <v>4310.388582742675</v>
      </c>
      <c r="AB39" s="185">
        <f t="shared" si="14"/>
        <v>5208.108665873851</v>
      </c>
      <c r="AC39" s="199"/>
      <c r="AD39" s="205">
        <f t="shared" si="14"/>
        <v>30089.08368406012</v>
      </c>
    </row>
    <row r="40" spans="1:30" ht="18.75" customHeight="1" thickTop="1">
      <c r="A40" s="73" t="s">
        <v>48</v>
      </c>
      <c r="B40" s="152" t="s">
        <v>135</v>
      </c>
      <c r="C40" s="26">
        <v>450</v>
      </c>
      <c r="D40" s="19" t="s">
        <v>33</v>
      </c>
      <c r="E40" s="27">
        <v>0.2</v>
      </c>
      <c r="F40" s="105">
        <f aca="true" t="shared" si="15" ref="F40:M40">(0.001*$O$3*$E40*$C40*F$32*F$4)*IF($B$2="I",0.737561,1)</f>
        <v>8.922761281684059</v>
      </c>
      <c r="G40" s="28">
        <f t="shared" si="15"/>
        <v>21.150248963991842</v>
      </c>
      <c r="H40" s="28">
        <f t="shared" si="15"/>
        <v>43.53350304898981</v>
      </c>
      <c r="I40" s="28">
        <f t="shared" si="15"/>
        <v>74.57825977535586</v>
      </c>
      <c r="J40" s="28">
        <f t="shared" si="15"/>
        <v>117.69565216811789</v>
      </c>
      <c r="K40" s="28">
        <f t="shared" si="15"/>
        <v>180.6283691891633</v>
      </c>
      <c r="L40" s="28">
        <f t="shared" si="15"/>
        <v>262.7249373166087</v>
      </c>
      <c r="M40" s="28">
        <f t="shared" si="15"/>
        <v>366.53005255045406</v>
      </c>
      <c r="N40" s="32" t="s">
        <v>64</v>
      </c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186" t="s">
        <v>87</v>
      </c>
      <c r="AC40" s="199"/>
      <c r="AD40" s="204">
        <f t="shared" si="14"/>
        <v>85968.81052588606</v>
      </c>
    </row>
    <row r="41" spans="1:30" ht="18.75" customHeight="1">
      <c r="A41" s="73" t="s">
        <v>49</v>
      </c>
      <c r="B41" s="153" t="s">
        <v>65</v>
      </c>
      <c r="C41" s="29">
        <v>250</v>
      </c>
      <c r="D41" s="10" t="s">
        <v>33</v>
      </c>
      <c r="E41" s="20">
        <v>0.2</v>
      </c>
      <c r="F41" s="106" t="s">
        <v>87</v>
      </c>
      <c r="G41" s="36"/>
      <c r="H41" s="36"/>
      <c r="I41" s="36"/>
      <c r="J41" s="36"/>
      <c r="K41" s="36"/>
      <c r="L41" s="36"/>
      <c r="M41" s="36" t="s">
        <v>87</v>
      </c>
      <c r="N41" s="21">
        <f aca="true" t="shared" si="16" ref="N41:AD41">(0.001*$O$3*$E41*$C41*N$32*N$4)*IF($B$2="I",0.737561,1)</f>
        <v>274.771339383722</v>
      </c>
      <c r="O41" s="21">
        <f t="shared" si="16"/>
        <v>360.80261574296946</v>
      </c>
      <c r="P41" s="21">
        <f t="shared" si="16"/>
        <v>520.8565626843407</v>
      </c>
      <c r="Q41" s="21">
        <f t="shared" si="16"/>
        <v>722.3601085087118</v>
      </c>
      <c r="R41" s="37">
        <f t="shared" si="16"/>
        <v>970.084558216083</v>
      </c>
      <c r="S41" s="37">
        <f t="shared" si="16"/>
        <v>1268.8012168064545</v>
      </c>
      <c r="T41" s="37">
        <f t="shared" si="16"/>
        <v>1623.2813892798256</v>
      </c>
      <c r="U41" s="37">
        <f t="shared" si="16"/>
        <v>2038.2963806361968</v>
      </c>
      <c r="V41" s="37">
        <f t="shared" si="16"/>
        <v>2518.617495875568</v>
      </c>
      <c r="W41" s="37">
        <f t="shared" si="16"/>
        <v>3069.0160399979395</v>
      </c>
      <c r="X41" s="37">
        <f t="shared" si="16"/>
        <v>3920.136799312435</v>
      </c>
      <c r="Y41" s="37">
        <f t="shared" si="16"/>
        <v>4831.517346693207</v>
      </c>
      <c r="Z41" s="37">
        <f t="shared" si="16"/>
        <v>5590.816408479457</v>
      </c>
      <c r="AA41" s="37">
        <f t="shared" si="16"/>
        <v>6841.886639274087</v>
      </c>
      <c r="AB41" s="187">
        <f t="shared" si="16"/>
        <v>8266.839152180719</v>
      </c>
      <c r="AC41" s="199"/>
      <c r="AD41" s="206">
        <f t="shared" si="16"/>
        <v>47760.45029215892</v>
      </c>
    </row>
    <row r="42" spans="1:30" ht="18.75" customHeight="1">
      <c r="A42" s="83"/>
      <c r="B42" s="153"/>
      <c r="C42" s="29">
        <v>450</v>
      </c>
      <c r="D42" s="24" t="s">
        <v>35</v>
      </c>
      <c r="E42" s="20">
        <v>0.15</v>
      </c>
      <c r="F42" s="104">
        <f aca="true" t="shared" si="17" ref="F42:M42">(0.001*$O$3*$E42*$C42*F$32*F$4)*IF($B$2="I",0.737561,1)</f>
        <v>6.692070961263044</v>
      </c>
      <c r="G42" s="25">
        <f t="shared" si="17"/>
        <v>15.86268672299388</v>
      </c>
      <c r="H42" s="25">
        <f t="shared" si="17"/>
        <v>32.65012728674235</v>
      </c>
      <c r="I42" s="25">
        <f t="shared" si="17"/>
        <v>55.933694831516895</v>
      </c>
      <c r="J42" s="25">
        <f t="shared" si="17"/>
        <v>88.27173912608842</v>
      </c>
      <c r="K42" s="25">
        <f t="shared" si="17"/>
        <v>135.47127689187246</v>
      </c>
      <c r="L42" s="25">
        <f t="shared" si="17"/>
        <v>197.04370298745653</v>
      </c>
      <c r="M42" s="25">
        <f t="shared" si="17"/>
        <v>274.89753941284056</v>
      </c>
      <c r="N42" s="35" t="s">
        <v>64</v>
      </c>
      <c r="O42" s="36"/>
      <c r="P42" s="36"/>
      <c r="Q42" s="36"/>
      <c r="R42" s="36"/>
      <c r="S42" s="36"/>
      <c r="T42" s="36"/>
      <c r="U42" s="36"/>
      <c r="V42" s="38"/>
      <c r="W42" s="38"/>
      <c r="X42" s="38"/>
      <c r="Y42" s="38"/>
      <c r="Z42" s="38"/>
      <c r="AA42" s="38"/>
      <c r="AB42" s="188" t="s">
        <v>87</v>
      </c>
      <c r="AC42" s="199"/>
      <c r="AD42" s="205">
        <f aca="true" t="shared" si="18" ref="N42:AD55">(0.001*$O$3*$E42*$C42*AD$32*AD$4)*IF($B$2="I",0.737561,1)</f>
        <v>64476.60789441453</v>
      </c>
    </row>
    <row r="43" spans="1:30" ht="18.75" customHeight="1" thickBot="1">
      <c r="A43" s="83"/>
      <c r="B43" s="40"/>
      <c r="C43" s="29">
        <v>250</v>
      </c>
      <c r="D43" s="24" t="s">
        <v>35</v>
      </c>
      <c r="E43" s="20">
        <v>0.15</v>
      </c>
      <c r="F43" s="106" t="s">
        <v>87</v>
      </c>
      <c r="G43" s="36"/>
      <c r="H43" s="36"/>
      <c r="I43" s="36"/>
      <c r="J43" s="36"/>
      <c r="K43" s="36"/>
      <c r="L43" s="36"/>
      <c r="M43" s="36" t="s">
        <v>87</v>
      </c>
      <c r="N43" s="25">
        <f t="shared" si="18"/>
        <v>206.07850453779147</v>
      </c>
      <c r="O43" s="25">
        <f t="shared" si="18"/>
        <v>270.60196180722704</v>
      </c>
      <c r="P43" s="25">
        <f t="shared" si="18"/>
        <v>390.6424220132555</v>
      </c>
      <c r="Q43" s="25">
        <f t="shared" si="18"/>
        <v>541.7700813815338</v>
      </c>
      <c r="R43" s="31">
        <f t="shared" si="18"/>
        <v>727.5634186620622</v>
      </c>
      <c r="S43" s="31">
        <f t="shared" si="18"/>
        <v>951.6009126048406</v>
      </c>
      <c r="T43" s="31">
        <f t="shared" si="18"/>
        <v>1217.461041959869</v>
      </c>
      <c r="U43" s="31">
        <f t="shared" si="18"/>
        <v>1528.7222854771471</v>
      </c>
      <c r="V43" s="31">
        <f t="shared" si="18"/>
        <v>1888.9631219066755</v>
      </c>
      <c r="W43" s="31">
        <f t="shared" si="18"/>
        <v>2301.762029998454</v>
      </c>
      <c r="X43" s="31">
        <f t="shared" si="18"/>
        <v>2940.1025994843258</v>
      </c>
      <c r="Y43" s="31">
        <f t="shared" si="18"/>
        <v>3623.638010019905</v>
      </c>
      <c r="Z43" s="31">
        <f t="shared" si="18"/>
        <v>4193.112306359592</v>
      </c>
      <c r="AA43" s="31">
        <f t="shared" si="18"/>
        <v>5131.414979455565</v>
      </c>
      <c r="AB43" s="185">
        <f>(0.001*$O$3*$E43*$C43*AB$32*AB$4)*IF($B$2="I",0.737561,1)</f>
        <v>6200.129364135538</v>
      </c>
      <c r="AC43" s="199"/>
      <c r="AD43" s="205">
        <f t="shared" si="18"/>
        <v>35820.33771911919</v>
      </c>
    </row>
    <row r="44" spans="1:30" ht="18.75" customHeight="1" thickTop="1">
      <c r="A44" s="83"/>
      <c r="B44" s="152" t="s">
        <v>135</v>
      </c>
      <c r="C44" s="26">
        <v>600</v>
      </c>
      <c r="D44" s="41" t="s">
        <v>33</v>
      </c>
      <c r="E44" s="27">
        <v>0.2</v>
      </c>
      <c r="F44" s="105">
        <f aca="true" t="shared" si="19" ref="F44:M55">(0.001*$O$3*$E44*$C44*F$32*F$4)*IF($B$2="I",0.737561,1)</f>
        <v>11.897015042245412</v>
      </c>
      <c r="G44" s="28">
        <f t="shared" si="19"/>
        <v>28.200331951989124</v>
      </c>
      <c r="H44" s="28">
        <f t="shared" si="19"/>
        <v>58.04467073198641</v>
      </c>
      <c r="I44" s="28">
        <f t="shared" si="19"/>
        <v>99.43767970047449</v>
      </c>
      <c r="J44" s="28">
        <f t="shared" si="19"/>
        <v>156.9275362241572</v>
      </c>
      <c r="K44" s="28">
        <f t="shared" si="19"/>
        <v>240.8378255855511</v>
      </c>
      <c r="L44" s="28">
        <f t="shared" si="19"/>
        <v>350.299916422145</v>
      </c>
      <c r="M44" s="28">
        <f t="shared" si="19"/>
        <v>488.7067367339388</v>
      </c>
      <c r="N44" s="30">
        <f t="shared" si="18"/>
        <v>659.4512145209328</v>
      </c>
      <c r="O44" s="30">
        <f t="shared" si="18"/>
        <v>865.9262777831266</v>
      </c>
      <c r="P44" s="30">
        <f t="shared" si="18"/>
        <v>1250.0557504424178</v>
      </c>
      <c r="Q44" s="30">
        <f t="shared" si="18"/>
        <v>1733.6642604209082</v>
      </c>
      <c r="R44" s="30">
        <f t="shared" si="18"/>
        <v>2328.2029397185993</v>
      </c>
      <c r="S44" s="30">
        <f t="shared" si="18"/>
        <v>3045.1229203354906</v>
      </c>
      <c r="T44" s="30">
        <f t="shared" si="18"/>
        <v>3895.875334271581</v>
      </c>
      <c r="U44" s="30">
        <f t="shared" si="18"/>
        <v>4891.911313526872</v>
      </c>
      <c r="V44" s="30">
        <f t="shared" si="18"/>
        <v>6044.681990101362</v>
      </c>
      <c r="W44" s="30">
        <f t="shared" si="18"/>
        <v>7365.638495995054</v>
      </c>
      <c r="X44" s="30">
        <f t="shared" si="18"/>
        <v>9408.328318349842</v>
      </c>
      <c r="Y44" s="30">
        <f t="shared" si="18"/>
        <v>11595.641632063696</v>
      </c>
      <c r="Z44" s="30">
        <f t="shared" si="18"/>
        <v>13417.959380350696</v>
      </c>
      <c r="AA44" s="30">
        <f t="shared" si="18"/>
        <v>16420.52793425781</v>
      </c>
      <c r="AB44" s="184">
        <f t="shared" si="18"/>
        <v>19840.41396523372</v>
      </c>
      <c r="AC44" s="208"/>
      <c r="AD44" s="204">
        <f t="shared" si="18"/>
        <v>114625.08070118142</v>
      </c>
    </row>
    <row r="45" spans="1:30" ht="18.75" customHeight="1" thickBot="1">
      <c r="A45" s="83"/>
      <c r="B45" s="153" t="s">
        <v>67</v>
      </c>
      <c r="C45" s="29">
        <v>600</v>
      </c>
      <c r="D45" s="24" t="s">
        <v>35</v>
      </c>
      <c r="E45" s="20">
        <v>0.15</v>
      </c>
      <c r="F45" s="104">
        <f t="shared" si="19"/>
        <v>8.922761281684059</v>
      </c>
      <c r="G45" s="25">
        <f t="shared" si="19"/>
        <v>21.150248963991842</v>
      </c>
      <c r="H45" s="25">
        <f t="shared" si="19"/>
        <v>43.53350304898981</v>
      </c>
      <c r="I45" s="25">
        <f t="shared" si="19"/>
        <v>74.57825977535586</v>
      </c>
      <c r="J45" s="25">
        <f t="shared" si="19"/>
        <v>117.69565216811789</v>
      </c>
      <c r="K45" s="25">
        <f t="shared" si="19"/>
        <v>180.6283691891633</v>
      </c>
      <c r="L45" s="25">
        <f t="shared" si="19"/>
        <v>262.7249373166087</v>
      </c>
      <c r="M45" s="25">
        <f t="shared" si="19"/>
        <v>366.53005255045406</v>
      </c>
      <c r="N45" s="31">
        <f t="shared" si="18"/>
        <v>494.58841089069955</v>
      </c>
      <c r="O45" s="31">
        <f t="shared" si="18"/>
        <v>649.444708337345</v>
      </c>
      <c r="P45" s="31">
        <f t="shared" si="18"/>
        <v>937.5418128318131</v>
      </c>
      <c r="Q45" s="31">
        <f t="shared" si="18"/>
        <v>1300.2481953156812</v>
      </c>
      <c r="R45" s="31">
        <f t="shared" si="18"/>
        <v>1746.1522047889491</v>
      </c>
      <c r="S45" s="31">
        <f t="shared" si="18"/>
        <v>2283.842190251618</v>
      </c>
      <c r="T45" s="31">
        <f t="shared" si="18"/>
        <v>2921.9065007036857</v>
      </c>
      <c r="U45" s="31">
        <f t="shared" si="18"/>
        <v>3668.9334851451536</v>
      </c>
      <c r="V45" s="31">
        <f t="shared" si="18"/>
        <v>4533.511492576022</v>
      </c>
      <c r="W45" s="31">
        <f t="shared" si="18"/>
        <v>5524.228871996291</v>
      </c>
      <c r="X45" s="31">
        <f t="shared" si="18"/>
        <v>7056.246238762383</v>
      </c>
      <c r="Y45" s="31">
        <f t="shared" si="18"/>
        <v>8696.731224047773</v>
      </c>
      <c r="Z45" s="31">
        <f t="shared" si="18"/>
        <v>10063.46953526302</v>
      </c>
      <c r="AA45" s="31">
        <f t="shared" si="18"/>
        <v>12315.395950693357</v>
      </c>
      <c r="AB45" s="185">
        <f t="shared" si="18"/>
        <v>14880.310473925292</v>
      </c>
      <c r="AC45" s="208"/>
      <c r="AD45" s="205">
        <f t="shared" si="18"/>
        <v>85968.81052588606</v>
      </c>
    </row>
    <row r="46" spans="1:30" ht="18.75" customHeight="1" thickTop="1">
      <c r="A46" s="83"/>
      <c r="B46" s="15" t="s">
        <v>42</v>
      </c>
      <c r="C46" s="15">
        <v>250</v>
      </c>
      <c r="D46" s="19" t="s">
        <v>33</v>
      </c>
      <c r="E46" s="27">
        <v>0.2</v>
      </c>
      <c r="F46" s="105">
        <f t="shared" si="19"/>
        <v>4.957089600935589</v>
      </c>
      <c r="G46" s="28">
        <f t="shared" si="19"/>
        <v>11.750138313328803</v>
      </c>
      <c r="H46" s="28">
        <f t="shared" si="19"/>
        <v>24.185279471661005</v>
      </c>
      <c r="I46" s="28">
        <f t="shared" si="19"/>
        <v>41.432366541864376</v>
      </c>
      <c r="J46" s="28">
        <f t="shared" si="19"/>
        <v>65.38647342673217</v>
      </c>
      <c r="K46" s="28">
        <f t="shared" si="19"/>
        <v>100.34909399397962</v>
      </c>
      <c r="L46" s="28">
        <f t="shared" si="19"/>
        <v>145.95829850922706</v>
      </c>
      <c r="M46" s="28">
        <f t="shared" si="19"/>
        <v>203.6278069724745</v>
      </c>
      <c r="N46" s="28">
        <f t="shared" si="18"/>
        <v>274.771339383722</v>
      </c>
      <c r="O46" s="28">
        <f t="shared" si="18"/>
        <v>360.80261574296946</v>
      </c>
      <c r="P46" s="28">
        <f t="shared" si="18"/>
        <v>520.8565626843407</v>
      </c>
      <c r="Q46" s="28">
        <f t="shared" si="18"/>
        <v>722.3601085087118</v>
      </c>
      <c r="R46" s="28">
        <f t="shared" si="18"/>
        <v>970.084558216083</v>
      </c>
      <c r="S46" s="28">
        <f t="shared" si="18"/>
        <v>1268.8012168064545</v>
      </c>
      <c r="T46" s="28">
        <f t="shared" si="18"/>
        <v>1623.2813892798256</v>
      </c>
      <c r="U46" s="28">
        <f t="shared" si="18"/>
        <v>2038.2963806361968</v>
      </c>
      <c r="V46" s="28">
        <f t="shared" si="18"/>
        <v>2518.617495875568</v>
      </c>
      <c r="W46" s="28">
        <f t="shared" si="18"/>
        <v>3069.0160399979395</v>
      </c>
      <c r="X46" s="28">
        <f t="shared" si="18"/>
        <v>3920.136799312435</v>
      </c>
      <c r="Y46" s="28">
        <f t="shared" si="18"/>
        <v>4831.517346693207</v>
      </c>
      <c r="Z46" s="28">
        <f t="shared" si="18"/>
        <v>5590.816408479457</v>
      </c>
      <c r="AA46" s="28">
        <f t="shared" si="18"/>
        <v>6841.886639274087</v>
      </c>
      <c r="AB46" s="183">
        <f t="shared" si="18"/>
        <v>8266.839152180719</v>
      </c>
      <c r="AC46" s="208"/>
      <c r="AD46" s="203">
        <f t="shared" si="18"/>
        <v>47760.45029215892</v>
      </c>
    </row>
    <row r="47" spans="1:30" ht="18.75" customHeight="1" thickBot="1">
      <c r="A47" s="83"/>
      <c r="B47" s="9"/>
      <c r="C47" s="23">
        <v>250</v>
      </c>
      <c r="D47" s="24" t="s">
        <v>35</v>
      </c>
      <c r="E47" s="20">
        <v>0.15</v>
      </c>
      <c r="F47" s="104">
        <f t="shared" si="19"/>
        <v>3.717817200701691</v>
      </c>
      <c r="G47" s="25">
        <f t="shared" si="19"/>
        <v>8.8126037349966</v>
      </c>
      <c r="H47" s="25">
        <f t="shared" si="19"/>
        <v>18.13895960374575</v>
      </c>
      <c r="I47" s="25">
        <f t="shared" si="19"/>
        <v>31.074274906398276</v>
      </c>
      <c r="J47" s="25">
        <f t="shared" si="19"/>
        <v>49.03985507004912</v>
      </c>
      <c r="K47" s="25">
        <f t="shared" si="19"/>
        <v>75.2618204954847</v>
      </c>
      <c r="L47" s="25">
        <f t="shared" si="19"/>
        <v>109.4687238819203</v>
      </c>
      <c r="M47" s="25">
        <f t="shared" si="19"/>
        <v>152.72085522935586</v>
      </c>
      <c r="N47" s="25">
        <f t="shared" si="18"/>
        <v>206.07850453779147</v>
      </c>
      <c r="O47" s="25">
        <f t="shared" si="18"/>
        <v>270.60196180722704</v>
      </c>
      <c r="P47" s="25">
        <f t="shared" si="18"/>
        <v>390.6424220132555</v>
      </c>
      <c r="Q47" s="25">
        <f t="shared" si="18"/>
        <v>541.7700813815338</v>
      </c>
      <c r="R47" s="25">
        <f t="shared" si="18"/>
        <v>727.5634186620622</v>
      </c>
      <c r="S47" s="25">
        <f t="shared" si="18"/>
        <v>951.6009126048406</v>
      </c>
      <c r="T47" s="25">
        <f t="shared" si="18"/>
        <v>1217.461041959869</v>
      </c>
      <c r="U47" s="25">
        <f t="shared" si="18"/>
        <v>1528.7222854771471</v>
      </c>
      <c r="V47" s="25">
        <f t="shared" si="18"/>
        <v>1888.9631219066755</v>
      </c>
      <c r="W47" s="25">
        <f t="shared" si="18"/>
        <v>2301.762029998454</v>
      </c>
      <c r="X47" s="25">
        <f t="shared" si="18"/>
        <v>2940.1025994843258</v>
      </c>
      <c r="Y47" s="25">
        <f t="shared" si="18"/>
        <v>3623.638010019905</v>
      </c>
      <c r="Z47" s="25">
        <f t="shared" si="18"/>
        <v>4193.112306359592</v>
      </c>
      <c r="AA47" s="25">
        <f t="shared" si="18"/>
        <v>5131.414979455565</v>
      </c>
      <c r="AB47" s="182">
        <f t="shared" si="18"/>
        <v>6200.129364135538</v>
      </c>
      <c r="AC47" s="208"/>
      <c r="AD47" s="202">
        <f t="shared" si="18"/>
        <v>35820.33771911919</v>
      </c>
    </row>
    <row r="48" spans="1:30" ht="18.75" customHeight="1" thickTop="1">
      <c r="A48" s="83"/>
      <c r="B48" s="15" t="s">
        <v>43</v>
      </c>
      <c r="C48" s="15">
        <v>310</v>
      </c>
      <c r="D48" s="19" t="s">
        <v>33</v>
      </c>
      <c r="E48" s="27">
        <v>0.2</v>
      </c>
      <c r="F48" s="105">
        <f t="shared" si="19"/>
        <v>6.14679110516013</v>
      </c>
      <c r="G48" s="28">
        <f t="shared" si="19"/>
        <v>14.570171508527714</v>
      </c>
      <c r="H48" s="28">
        <f t="shared" si="19"/>
        <v>29.989746544859646</v>
      </c>
      <c r="I48" s="28">
        <f t="shared" si="19"/>
        <v>51.376134511911815</v>
      </c>
      <c r="J48" s="28">
        <f t="shared" si="19"/>
        <v>81.07922704914789</v>
      </c>
      <c r="K48" s="28">
        <f t="shared" si="19"/>
        <v>124.43287655253472</v>
      </c>
      <c r="L48" s="28">
        <f t="shared" si="19"/>
        <v>180.98829015144156</v>
      </c>
      <c r="M48" s="28">
        <f t="shared" si="19"/>
        <v>252.4984806458684</v>
      </c>
      <c r="N48" s="28">
        <f t="shared" si="18"/>
        <v>340.71646083581527</v>
      </c>
      <c r="O48" s="28">
        <f t="shared" si="18"/>
        <v>447.39524352128217</v>
      </c>
      <c r="P48" s="28">
        <f t="shared" si="18"/>
        <v>645.8621377285825</v>
      </c>
      <c r="Q48" s="28">
        <f t="shared" si="18"/>
        <v>895.7265345508027</v>
      </c>
      <c r="R48" s="28">
        <f t="shared" si="18"/>
        <v>1202.9048521879429</v>
      </c>
      <c r="S48" s="28">
        <f t="shared" si="18"/>
        <v>1573.3135088400034</v>
      </c>
      <c r="T48" s="28">
        <f t="shared" si="18"/>
        <v>2012.8689227069838</v>
      </c>
      <c r="U48" s="28">
        <f t="shared" si="18"/>
        <v>2527.487511988884</v>
      </c>
      <c r="V48" s="28">
        <f t="shared" si="18"/>
        <v>3123.0856948857045</v>
      </c>
      <c r="W48" s="28">
        <f t="shared" si="18"/>
        <v>3805.5798895974444</v>
      </c>
      <c r="X48" s="28">
        <f t="shared" si="18"/>
        <v>4860.969631147419</v>
      </c>
      <c r="Y48" s="28">
        <f t="shared" si="18"/>
        <v>5991.081509899577</v>
      </c>
      <c r="Z48" s="28">
        <f t="shared" si="18"/>
        <v>6932.6123465145265</v>
      </c>
      <c r="AA48" s="28">
        <f t="shared" si="18"/>
        <v>8483.939432699868</v>
      </c>
      <c r="AB48" s="183">
        <f t="shared" si="18"/>
        <v>10250.880548704092</v>
      </c>
      <c r="AC48" s="208"/>
      <c r="AD48" s="203">
        <f t="shared" si="18"/>
        <v>59222.958362277066</v>
      </c>
    </row>
    <row r="49" spans="1:30" ht="18.75" customHeight="1" thickBot="1">
      <c r="A49" s="83"/>
      <c r="B49" s="9"/>
      <c r="C49" s="23">
        <v>310</v>
      </c>
      <c r="D49" s="24" t="s">
        <v>35</v>
      </c>
      <c r="E49" s="20">
        <v>0.15</v>
      </c>
      <c r="F49" s="104">
        <f t="shared" si="19"/>
        <v>4.6100933288700965</v>
      </c>
      <c r="G49" s="25">
        <f t="shared" si="19"/>
        <v>10.927628631395782</v>
      </c>
      <c r="H49" s="25">
        <f t="shared" si="19"/>
        <v>22.492309908644724</v>
      </c>
      <c r="I49" s="25">
        <f t="shared" si="19"/>
        <v>38.53210088393386</v>
      </c>
      <c r="J49" s="25">
        <f t="shared" si="19"/>
        <v>60.8094202868609</v>
      </c>
      <c r="K49" s="25">
        <f t="shared" si="19"/>
        <v>93.32465741440102</v>
      </c>
      <c r="L49" s="25">
        <f t="shared" si="19"/>
        <v>135.74121761358114</v>
      </c>
      <c r="M49" s="25">
        <f t="shared" si="19"/>
        <v>189.37386048440123</v>
      </c>
      <c r="N49" s="25">
        <f t="shared" si="18"/>
        <v>255.5373456268614</v>
      </c>
      <c r="O49" s="25">
        <f t="shared" si="18"/>
        <v>335.5464326409615</v>
      </c>
      <c r="P49" s="25">
        <f t="shared" si="18"/>
        <v>484.39660329643675</v>
      </c>
      <c r="Q49" s="25">
        <f t="shared" si="18"/>
        <v>671.7949009131019</v>
      </c>
      <c r="R49" s="25">
        <f t="shared" si="18"/>
        <v>902.178639140957</v>
      </c>
      <c r="S49" s="25">
        <f t="shared" si="18"/>
        <v>1179.9851316300021</v>
      </c>
      <c r="T49" s="25">
        <f t="shared" si="18"/>
        <v>1509.6516920302374</v>
      </c>
      <c r="U49" s="25">
        <f t="shared" si="18"/>
        <v>1895.6156339916622</v>
      </c>
      <c r="V49" s="25">
        <f t="shared" si="18"/>
        <v>2342.3142711642777</v>
      </c>
      <c r="W49" s="25">
        <f t="shared" si="18"/>
        <v>2854.1849171980825</v>
      </c>
      <c r="X49" s="25">
        <f t="shared" si="18"/>
        <v>3645.7272233605636</v>
      </c>
      <c r="Y49" s="25">
        <f t="shared" si="18"/>
        <v>4493.311132424682</v>
      </c>
      <c r="Z49" s="25">
        <f t="shared" si="18"/>
        <v>5199.4592598858935</v>
      </c>
      <c r="AA49" s="25">
        <f t="shared" si="18"/>
        <v>6362.9545745249</v>
      </c>
      <c r="AB49" s="182">
        <f t="shared" si="18"/>
        <v>7688.160411528067</v>
      </c>
      <c r="AC49" s="208"/>
      <c r="AD49" s="202">
        <f t="shared" si="18"/>
        <v>44417.21877170779</v>
      </c>
    </row>
    <row r="50" spans="1:30" ht="18.75" customHeight="1" thickTop="1">
      <c r="A50" s="83"/>
      <c r="B50" s="15" t="s">
        <v>45</v>
      </c>
      <c r="C50" s="15">
        <v>420</v>
      </c>
      <c r="D50" s="19" t="s">
        <v>33</v>
      </c>
      <c r="E50" s="27">
        <v>0.2</v>
      </c>
      <c r="F50" s="105">
        <f t="shared" si="19"/>
        <v>8.327910529571788</v>
      </c>
      <c r="G50" s="28">
        <f t="shared" si="19"/>
        <v>19.740232366392384</v>
      </c>
      <c r="H50" s="28">
        <f t="shared" si="19"/>
        <v>40.63126951239048</v>
      </c>
      <c r="I50" s="28">
        <f t="shared" si="19"/>
        <v>69.60637579033214</v>
      </c>
      <c r="J50" s="28">
        <f t="shared" si="19"/>
        <v>109.84927535691003</v>
      </c>
      <c r="K50" s="28">
        <f t="shared" si="19"/>
        <v>168.58647790988573</v>
      </c>
      <c r="L50" s="28">
        <f t="shared" si="19"/>
        <v>245.20994149550148</v>
      </c>
      <c r="M50" s="28">
        <f t="shared" si="19"/>
        <v>342.0947157137572</v>
      </c>
      <c r="N50" s="28">
        <f t="shared" si="18"/>
        <v>461.6158501646529</v>
      </c>
      <c r="O50" s="28">
        <f t="shared" si="18"/>
        <v>606.1483944481886</v>
      </c>
      <c r="P50" s="28">
        <f t="shared" si="18"/>
        <v>875.0390253096922</v>
      </c>
      <c r="Q50" s="28">
        <f t="shared" si="18"/>
        <v>1213.5649822946357</v>
      </c>
      <c r="R50" s="28">
        <f t="shared" si="18"/>
        <v>1629.7420578030192</v>
      </c>
      <c r="S50" s="28">
        <f t="shared" si="18"/>
        <v>2131.586044234843</v>
      </c>
      <c r="T50" s="28">
        <f t="shared" si="18"/>
        <v>2727.1127339901063</v>
      </c>
      <c r="U50" s="28">
        <f t="shared" si="18"/>
        <v>3424.33791946881</v>
      </c>
      <c r="V50" s="28">
        <f t="shared" si="18"/>
        <v>4231.277393070953</v>
      </c>
      <c r="W50" s="28">
        <f t="shared" si="18"/>
        <v>5155.946947196537</v>
      </c>
      <c r="X50" s="28">
        <f t="shared" si="18"/>
        <v>6585.829822844889</v>
      </c>
      <c r="Y50" s="28">
        <f t="shared" si="18"/>
        <v>8116.949142444587</v>
      </c>
      <c r="Z50" s="28">
        <f t="shared" si="18"/>
        <v>9392.571566245486</v>
      </c>
      <c r="AA50" s="28">
        <f t="shared" si="18"/>
        <v>11494.369553980465</v>
      </c>
      <c r="AB50" s="183">
        <f t="shared" si="18"/>
        <v>13888.289775663605</v>
      </c>
      <c r="AC50" s="208"/>
      <c r="AD50" s="203">
        <f t="shared" si="18"/>
        <v>80237.55649082697</v>
      </c>
    </row>
    <row r="51" spans="1:30" ht="18.75" customHeight="1" thickBot="1">
      <c r="A51" s="83"/>
      <c r="B51" s="9"/>
      <c r="C51" s="23">
        <v>420</v>
      </c>
      <c r="D51" s="24" t="s">
        <v>35</v>
      </c>
      <c r="E51" s="20">
        <v>0.15</v>
      </c>
      <c r="F51" s="104">
        <f t="shared" si="19"/>
        <v>6.245932897178841</v>
      </c>
      <c r="G51" s="25">
        <f t="shared" si="19"/>
        <v>14.805174274794288</v>
      </c>
      <c r="H51" s="25">
        <f t="shared" si="19"/>
        <v>30.473452134292856</v>
      </c>
      <c r="I51" s="25">
        <f t="shared" si="19"/>
        <v>52.2047818427491</v>
      </c>
      <c r="J51" s="25">
        <f t="shared" si="19"/>
        <v>82.38695651768252</v>
      </c>
      <c r="K51" s="25">
        <f t="shared" si="19"/>
        <v>126.4398584324143</v>
      </c>
      <c r="L51" s="25">
        <f t="shared" si="19"/>
        <v>183.9074561216261</v>
      </c>
      <c r="M51" s="25">
        <f t="shared" si="19"/>
        <v>256.57103678531786</v>
      </c>
      <c r="N51" s="25">
        <f t="shared" si="18"/>
        <v>346.2118876234897</v>
      </c>
      <c r="O51" s="25">
        <f t="shared" si="18"/>
        <v>454.61129583614144</v>
      </c>
      <c r="P51" s="25">
        <f t="shared" si="18"/>
        <v>656.2792689822692</v>
      </c>
      <c r="Q51" s="25">
        <f t="shared" si="18"/>
        <v>910.1737367209769</v>
      </c>
      <c r="R51" s="25">
        <f t="shared" si="18"/>
        <v>1222.3065433522643</v>
      </c>
      <c r="S51" s="25">
        <f t="shared" si="18"/>
        <v>1598.6895331761323</v>
      </c>
      <c r="T51" s="25">
        <f t="shared" si="18"/>
        <v>2045.3345504925799</v>
      </c>
      <c r="U51" s="25">
        <f t="shared" si="18"/>
        <v>2568.2534396016076</v>
      </c>
      <c r="V51" s="25">
        <f t="shared" si="18"/>
        <v>3173.458044803215</v>
      </c>
      <c r="W51" s="25">
        <f t="shared" si="18"/>
        <v>3866.960210397403</v>
      </c>
      <c r="X51" s="25">
        <f t="shared" si="18"/>
        <v>4939.372367133667</v>
      </c>
      <c r="Y51" s="25">
        <f t="shared" si="18"/>
        <v>6087.711856833441</v>
      </c>
      <c r="Z51" s="25">
        <f t="shared" si="18"/>
        <v>7044.428674684115</v>
      </c>
      <c r="AA51" s="25">
        <f t="shared" si="18"/>
        <v>8620.77716548535</v>
      </c>
      <c r="AB51" s="182">
        <f t="shared" si="18"/>
        <v>10416.217331747703</v>
      </c>
      <c r="AC51" s="208"/>
      <c r="AD51" s="202">
        <f t="shared" si="18"/>
        <v>60178.16736812024</v>
      </c>
    </row>
    <row r="52" spans="1:30" ht="18.75" customHeight="1" thickTop="1">
      <c r="A52" s="73"/>
      <c r="B52" s="15" t="s">
        <v>68</v>
      </c>
      <c r="C52" s="15">
        <v>940</v>
      </c>
      <c r="D52" s="19" t="s">
        <v>33</v>
      </c>
      <c r="E52" s="27">
        <v>0.2</v>
      </c>
      <c r="F52" s="105">
        <f t="shared" si="19"/>
        <v>18.638656899517812</v>
      </c>
      <c r="G52" s="28">
        <f t="shared" si="19"/>
        <v>44.180520058116294</v>
      </c>
      <c r="H52" s="28">
        <f t="shared" si="19"/>
        <v>90.93665081344537</v>
      </c>
      <c r="I52" s="28">
        <f t="shared" si="19"/>
        <v>155.78569819741003</v>
      </c>
      <c r="J52" s="28">
        <f t="shared" si="19"/>
        <v>245.85314008451297</v>
      </c>
      <c r="K52" s="28">
        <f t="shared" si="19"/>
        <v>377.31259341736336</v>
      </c>
      <c r="L52" s="28">
        <f t="shared" si="19"/>
        <v>548.8032023946938</v>
      </c>
      <c r="M52" s="28">
        <f t="shared" si="19"/>
        <v>765.6405542165041</v>
      </c>
      <c r="N52" s="28">
        <f t="shared" si="18"/>
        <v>1033.140236082795</v>
      </c>
      <c r="O52" s="28">
        <f t="shared" si="18"/>
        <v>1356.617835193565</v>
      </c>
      <c r="P52" s="28">
        <f t="shared" si="18"/>
        <v>1958.420675693121</v>
      </c>
      <c r="Q52" s="28">
        <f t="shared" si="18"/>
        <v>2716.0740079927564</v>
      </c>
      <c r="R52" s="28">
        <f t="shared" si="18"/>
        <v>3647.517938892472</v>
      </c>
      <c r="S52" s="28">
        <f t="shared" si="18"/>
        <v>4770.692575192268</v>
      </c>
      <c r="T52" s="28">
        <f t="shared" si="18"/>
        <v>6103.538023692145</v>
      </c>
      <c r="U52" s="28">
        <f t="shared" si="18"/>
        <v>7663.994391192098</v>
      </c>
      <c r="V52" s="28">
        <f t="shared" si="18"/>
        <v>9470.001784492135</v>
      </c>
      <c r="W52" s="28">
        <f t="shared" si="18"/>
        <v>11539.50031039225</v>
      </c>
      <c r="X52" s="28">
        <f t="shared" si="18"/>
        <v>14739.714365414753</v>
      </c>
      <c r="Y52" s="28">
        <f t="shared" si="18"/>
        <v>18166.50522356646</v>
      </c>
      <c r="Z52" s="28">
        <f t="shared" si="18"/>
        <v>21021.46969588276</v>
      </c>
      <c r="AA52" s="28">
        <f t="shared" si="18"/>
        <v>25725.49376367057</v>
      </c>
      <c r="AB52" s="183">
        <f t="shared" si="18"/>
        <v>31083.3152121995</v>
      </c>
      <c r="AC52" s="199"/>
      <c r="AD52" s="203">
        <f t="shared" si="18"/>
        <v>179579.29309851755</v>
      </c>
    </row>
    <row r="53" spans="1:30" ht="18.75" customHeight="1" thickBot="1">
      <c r="A53" s="73"/>
      <c r="B53" s="9"/>
      <c r="C53" s="23">
        <v>940</v>
      </c>
      <c r="D53" s="24" t="s">
        <v>35</v>
      </c>
      <c r="E53" s="20">
        <v>0.15</v>
      </c>
      <c r="F53" s="104">
        <f t="shared" si="19"/>
        <v>13.97899267463836</v>
      </c>
      <c r="G53" s="25">
        <f t="shared" si="19"/>
        <v>33.135390043587215</v>
      </c>
      <c r="H53" s="25">
        <f t="shared" si="19"/>
        <v>68.20248811008402</v>
      </c>
      <c r="I53" s="25">
        <f t="shared" si="19"/>
        <v>116.8392736480575</v>
      </c>
      <c r="J53" s="25">
        <f t="shared" si="19"/>
        <v>184.3898550633847</v>
      </c>
      <c r="K53" s="25">
        <f t="shared" si="19"/>
        <v>282.98444506302246</v>
      </c>
      <c r="L53" s="25">
        <f t="shared" si="19"/>
        <v>411.60240179602033</v>
      </c>
      <c r="M53" s="25">
        <f t="shared" si="19"/>
        <v>574.230415662378</v>
      </c>
      <c r="N53" s="25">
        <f t="shared" si="18"/>
        <v>774.8551770620959</v>
      </c>
      <c r="O53" s="25">
        <f t="shared" si="18"/>
        <v>1017.4633763951736</v>
      </c>
      <c r="P53" s="25">
        <f t="shared" si="18"/>
        <v>1468.8155067698406</v>
      </c>
      <c r="Q53" s="25">
        <f t="shared" si="18"/>
        <v>2037.0555059945673</v>
      </c>
      <c r="R53" s="25">
        <f t="shared" si="18"/>
        <v>2735.6384541693533</v>
      </c>
      <c r="S53" s="25">
        <f t="shared" si="18"/>
        <v>3578.0194313942006</v>
      </c>
      <c r="T53" s="25">
        <f t="shared" si="18"/>
        <v>4577.653517769108</v>
      </c>
      <c r="U53" s="25">
        <f t="shared" si="18"/>
        <v>5747.995793394073</v>
      </c>
      <c r="V53" s="25">
        <f t="shared" si="18"/>
        <v>7102.5013383691</v>
      </c>
      <c r="W53" s="25">
        <f t="shared" si="18"/>
        <v>8654.625232794187</v>
      </c>
      <c r="X53" s="25">
        <f t="shared" si="18"/>
        <v>11054.785774061063</v>
      </c>
      <c r="Y53" s="25">
        <f t="shared" si="18"/>
        <v>13624.878917674843</v>
      </c>
      <c r="Z53" s="25">
        <f t="shared" si="18"/>
        <v>15766.102271912063</v>
      </c>
      <c r="AA53" s="25">
        <f t="shared" si="18"/>
        <v>19294.120322752922</v>
      </c>
      <c r="AB53" s="182">
        <f t="shared" si="18"/>
        <v>23312.486409149624</v>
      </c>
      <c r="AC53" s="199"/>
      <c r="AD53" s="202">
        <f t="shared" si="18"/>
        <v>134684.46982388815</v>
      </c>
    </row>
    <row r="54" spans="1:30" ht="18.75" customHeight="1" thickTop="1">
      <c r="A54" s="73"/>
      <c r="B54" s="15" t="s">
        <v>69</v>
      </c>
      <c r="C54" s="15">
        <v>1100</v>
      </c>
      <c r="D54" s="19" t="s">
        <v>33</v>
      </c>
      <c r="E54" s="27">
        <v>0.2</v>
      </c>
      <c r="F54" s="105">
        <f t="shared" si="19"/>
        <v>21.81119424411659</v>
      </c>
      <c r="G54" s="28">
        <f t="shared" si="19"/>
        <v>51.70060857864672</v>
      </c>
      <c r="H54" s="28">
        <f t="shared" si="19"/>
        <v>106.4152296753084</v>
      </c>
      <c r="I54" s="28">
        <f t="shared" si="19"/>
        <v>182.30241278420323</v>
      </c>
      <c r="J54" s="28">
        <f t="shared" si="19"/>
        <v>287.70048307762147</v>
      </c>
      <c r="K54" s="28">
        <f t="shared" si="19"/>
        <v>441.5360135735103</v>
      </c>
      <c r="L54" s="28">
        <f t="shared" si="19"/>
        <v>642.2165134405991</v>
      </c>
      <c r="M54" s="28">
        <f t="shared" si="19"/>
        <v>895.9623506788878</v>
      </c>
      <c r="N54" s="28">
        <f t="shared" si="18"/>
        <v>1208.9938932883767</v>
      </c>
      <c r="O54" s="28">
        <f t="shared" si="18"/>
        <v>1587.5315092690655</v>
      </c>
      <c r="P54" s="28">
        <f t="shared" si="18"/>
        <v>2291.768875811099</v>
      </c>
      <c r="Q54" s="28">
        <f t="shared" si="18"/>
        <v>3178.3844774383315</v>
      </c>
      <c r="R54" s="28">
        <f t="shared" si="18"/>
        <v>4268.372056150765</v>
      </c>
      <c r="S54" s="28">
        <f t="shared" si="18"/>
        <v>5582.725353948398</v>
      </c>
      <c r="T54" s="28">
        <f t="shared" si="18"/>
        <v>7142.438112831232</v>
      </c>
      <c r="U54" s="28">
        <f t="shared" si="18"/>
        <v>8968.504074799264</v>
      </c>
      <c r="V54" s="28">
        <f t="shared" si="18"/>
        <v>11081.916981852497</v>
      </c>
      <c r="W54" s="28">
        <f t="shared" si="18"/>
        <v>13503.670575990931</v>
      </c>
      <c r="X54" s="28">
        <f t="shared" si="18"/>
        <v>17248.60191697471</v>
      </c>
      <c r="Y54" s="28">
        <f t="shared" si="18"/>
        <v>21258.676325450113</v>
      </c>
      <c r="Z54" s="28">
        <f t="shared" si="18"/>
        <v>24599.59219730961</v>
      </c>
      <c r="AA54" s="28">
        <f t="shared" si="18"/>
        <v>30104.30121280598</v>
      </c>
      <c r="AB54" s="183">
        <f t="shared" si="18"/>
        <v>36374.09226959516</v>
      </c>
      <c r="AC54" s="199"/>
      <c r="AD54" s="203">
        <f t="shared" si="18"/>
        <v>210145.98128549926</v>
      </c>
    </row>
    <row r="55" spans="1:30" ht="18.75" customHeight="1" thickBot="1">
      <c r="A55" s="132"/>
      <c r="B55" s="9"/>
      <c r="C55" s="23">
        <v>1100</v>
      </c>
      <c r="D55" s="24" t="s">
        <v>35</v>
      </c>
      <c r="E55" s="20">
        <v>0.15</v>
      </c>
      <c r="F55" s="104">
        <f t="shared" si="19"/>
        <v>16.35839568308744</v>
      </c>
      <c r="G55" s="25">
        <f t="shared" si="19"/>
        <v>38.77545643398504</v>
      </c>
      <c r="H55" s="25">
        <f t="shared" si="19"/>
        <v>79.8114222564813</v>
      </c>
      <c r="I55" s="25">
        <f t="shared" si="19"/>
        <v>136.7268095881524</v>
      </c>
      <c r="J55" s="25">
        <f t="shared" si="19"/>
        <v>215.77536230821613</v>
      </c>
      <c r="K55" s="25">
        <f t="shared" si="19"/>
        <v>331.15201018013266</v>
      </c>
      <c r="L55" s="25">
        <f t="shared" si="19"/>
        <v>481.66238508044927</v>
      </c>
      <c r="M55" s="25">
        <f t="shared" si="19"/>
        <v>671.9717630091658</v>
      </c>
      <c r="N55" s="25">
        <f t="shared" si="18"/>
        <v>906.7454199662825</v>
      </c>
      <c r="O55" s="25">
        <f t="shared" si="18"/>
        <v>1190.648631951799</v>
      </c>
      <c r="P55" s="25">
        <f t="shared" si="18"/>
        <v>1718.8266568583242</v>
      </c>
      <c r="Q55" s="25">
        <f t="shared" si="18"/>
        <v>2383.788358078749</v>
      </c>
      <c r="R55" s="25">
        <f t="shared" si="18"/>
        <v>3201.2790421130735</v>
      </c>
      <c r="S55" s="25">
        <f t="shared" si="18"/>
        <v>4187.044015461299</v>
      </c>
      <c r="T55" s="25">
        <f t="shared" si="18"/>
        <v>5356.828584623424</v>
      </c>
      <c r="U55" s="25">
        <f t="shared" si="18"/>
        <v>6726.378056099447</v>
      </c>
      <c r="V55" s="25">
        <f t="shared" si="18"/>
        <v>8311.437736389373</v>
      </c>
      <c r="W55" s="25">
        <f t="shared" si="18"/>
        <v>10127.752931993198</v>
      </c>
      <c r="X55" s="25">
        <f t="shared" si="18"/>
        <v>12936.451437731033</v>
      </c>
      <c r="Y55" s="25">
        <f t="shared" si="18"/>
        <v>15944.007244087583</v>
      </c>
      <c r="Z55" s="25">
        <f t="shared" si="18"/>
        <v>18449.694147982205</v>
      </c>
      <c r="AA55" s="25">
        <f t="shared" si="18"/>
        <v>22578.225909604484</v>
      </c>
      <c r="AB55" s="182">
        <f t="shared" si="18"/>
        <v>27280.56920219637</v>
      </c>
      <c r="AC55" s="199"/>
      <c r="AD55" s="210">
        <f t="shared" si="18"/>
        <v>157609.4859641244</v>
      </c>
    </row>
    <row r="56" spans="1:29" ht="18.75" customHeight="1">
      <c r="A56" s="218" t="s">
        <v>116</v>
      </c>
      <c r="B56" s="149"/>
      <c r="C56" s="149"/>
      <c r="D56" s="149"/>
      <c r="E56" s="150"/>
      <c r="F56" s="147" t="s">
        <v>131</v>
      </c>
      <c r="G56" s="147"/>
      <c r="H56" s="147"/>
      <c r="I56" s="147"/>
      <c r="J56" s="147"/>
      <c r="K56" s="147" t="s">
        <v>139</v>
      </c>
      <c r="L56" s="149"/>
      <c r="M56" s="147"/>
      <c r="N56" s="147"/>
      <c r="O56" s="147"/>
      <c r="P56" s="147" t="s">
        <v>110</v>
      </c>
      <c r="Q56" s="147"/>
      <c r="R56" s="147"/>
      <c r="S56" s="147"/>
      <c r="T56" s="147"/>
      <c r="U56" s="147"/>
      <c r="V56" s="147" t="s">
        <v>109</v>
      </c>
      <c r="W56" s="147"/>
      <c r="X56" s="147"/>
      <c r="Y56" s="147"/>
      <c r="Z56" s="147" t="s">
        <v>89</v>
      </c>
      <c r="AA56" s="147"/>
      <c r="AB56" s="219"/>
      <c r="AC56" s="2"/>
    </row>
    <row r="57" spans="1:29" ht="18.75" customHeight="1">
      <c r="A57" s="220" t="s">
        <v>90</v>
      </c>
      <c r="B57" s="143"/>
      <c r="C57" s="143"/>
      <c r="D57" s="143"/>
      <c r="E57" s="143"/>
      <c r="F57" s="140" t="s">
        <v>88</v>
      </c>
      <c r="G57" s="140"/>
      <c r="H57" s="140"/>
      <c r="I57" s="140"/>
      <c r="J57" s="140"/>
      <c r="K57" s="140" t="s">
        <v>134</v>
      </c>
      <c r="L57" s="143"/>
      <c r="M57" s="140"/>
      <c r="N57" s="144"/>
      <c r="O57" s="140"/>
      <c r="P57" s="140" t="s">
        <v>91</v>
      </c>
      <c r="Q57" s="140"/>
      <c r="R57" s="140"/>
      <c r="S57" s="140"/>
      <c r="T57" s="140"/>
      <c r="U57" s="140"/>
      <c r="V57" s="140" t="s">
        <v>92</v>
      </c>
      <c r="W57" s="144"/>
      <c r="X57" s="140"/>
      <c r="Y57" s="140"/>
      <c r="Z57" s="140" t="s">
        <v>93</v>
      </c>
      <c r="AA57" s="140"/>
      <c r="AB57" s="221"/>
      <c r="AC57" s="2"/>
    </row>
    <row r="58" spans="1:29" ht="18.75" customHeight="1" thickBot="1">
      <c r="A58" s="222" t="str">
        <f>'IMPÉRIAL (U.S.)'!$A$60</f>
        <v>C:\Users\Alain\Documents\Couple de serrage.xls, 03.05.23 par A.S.</v>
      </c>
      <c r="B58" s="223"/>
      <c r="C58" s="223"/>
      <c r="D58" s="223"/>
      <c r="E58" s="224"/>
      <c r="F58" s="224"/>
      <c r="G58" s="239"/>
      <c r="H58" s="240"/>
      <c r="I58" s="223"/>
      <c r="J58" s="226"/>
      <c r="K58" s="226"/>
      <c r="L58" s="226"/>
      <c r="M58" s="239"/>
      <c r="N58" s="239"/>
      <c r="O58" s="226"/>
      <c r="P58" s="240"/>
      <c r="Q58" s="226"/>
      <c r="R58" s="226"/>
      <c r="S58" s="226"/>
      <c r="T58" s="226"/>
      <c r="U58" s="239"/>
      <c r="V58" s="226"/>
      <c r="W58" s="239"/>
      <c r="X58" s="226"/>
      <c r="Y58" s="239"/>
      <c r="Z58" s="226"/>
      <c r="AA58" s="226"/>
      <c r="AB58" s="227"/>
      <c r="AC58" s="2"/>
    </row>
    <row r="59" spans="1:29" ht="18.75" customHeight="1">
      <c r="A59" s="138" t="str">
        <f>'IMPÉRIAL (U.S.)'!$A$61</f>
        <v>Avis : ABMS s'assure que l'information qu'il diffuse sur son site soit exact. Cependant, une erreur peut s'y glisser et l'utilisateur assume tout les risques résultant de l'utilisation de cette information.</v>
      </c>
      <c r="B59" s="145"/>
      <c r="C59" s="145"/>
      <c r="D59" s="145"/>
      <c r="E59" s="145"/>
      <c r="F59" s="145"/>
      <c r="G59" s="145"/>
      <c r="H59" s="145"/>
      <c r="I59" s="146"/>
      <c r="J59" s="145"/>
      <c r="K59" s="145"/>
      <c r="L59" s="145"/>
      <c r="M59" s="145"/>
      <c r="N59" s="145"/>
      <c r="O59" s="145"/>
      <c r="P59" s="145"/>
      <c r="Q59" s="146"/>
      <c r="R59" s="145"/>
      <c r="S59" s="146"/>
      <c r="T59" s="145"/>
      <c r="U59" s="145"/>
      <c r="V59" s="145"/>
      <c r="W59" s="145"/>
      <c r="X59" s="145"/>
      <c r="Y59" s="145"/>
      <c r="Z59" s="145"/>
      <c r="AA59" s="145"/>
      <c r="AB59" s="145"/>
      <c r="AC59" s="2"/>
    </row>
    <row r="62" ht="8.25" customHeight="1"/>
    <row r="63" spans="25:29" ht="12">
      <c r="Y63" s="2"/>
      <c r="AC63" s="1"/>
    </row>
    <row r="64" spans="25:29" ht="12">
      <c r="Y64" s="2"/>
      <c r="AC64" s="3"/>
    </row>
    <row r="65" spans="25:29" ht="12">
      <c r="Y65" s="2"/>
      <c r="AC65" s="5"/>
    </row>
    <row r="66" spans="25:29" ht="12">
      <c r="Y66" s="2"/>
      <c r="AC66" s="5"/>
    </row>
    <row r="67" spans="25:29" ht="12">
      <c r="Y67" s="2"/>
      <c r="AC67" s="5"/>
    </row>
    <row r="68" ht="12">
      <c r="AC68" s="5"/>
    </row>
    <row r="69" ht="12">
      <c r="AC69" s="6"/>
    </row>
    <row r="70" ht="12">
      <c r="AC70" s="6"/>
    </row>
    <row r="71" ht="12">
      <c r="AC71" s="6"/>
    </row>
    <row r="72" ht="12">
      <c r="AC72" s="6"/>
    </row>
    <row r="73" spans="1:29" ht="12">
      <c r="A73" s="1"/>
      <c r="B73" s="1"/>
      <c r="C73" s="1"/>
      <c r="D73" s="3"/>
      <c r="E73" s="3"/>
      <c r="F73" s="3"/>
      <c r="G73" s="3"/>
      <c r="H73" s="3"/>
      <c r="I73" s="5"/>
      <c r="J73" s="5"/>
      <c r="K73" s="5"/>
      <c r="L73" s="5"/>
      <c r="M73" s="5"/>
      <c r="N73" s="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">
      <c r="A74" s="1"/>
      <c r="B74" s="1"/>
      <c r="C74" s="1"/>
      <c r="D74" s="3"/>
      <c r="E74" s="3"/>
      <c r="F74" s="3"/>
      <c r="G74" s="3"/>
      <c r="H74" s="3"/>
      <c r="I74" s="5"/>
      <c r="J74" s="5"/>
      <c r="K74" s="5"/>
      <c r="L74" s="5"/>
      <c r="M74" s="5"/>
      <c r="N74" s="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">
      <c r="A75" s="1"/>
      <c r="B75" s="1"/>
      <c r="C75" s="1"/>
      <c r="D75" s="3"/>
      <c r="E75" s="3"/>
      <c r="F75" s="3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">
      <c r="A76" s="1"/>
      <c r="B76" s="1"/>
      <c r="C76" s="1"/>
      <c r="D76" s="3"/>
      <c r="E76" s="3"/>
      <c r="F76" s="3"/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">
      <c r="A77" s="1"/>
      <c r="B77" s="1"/>
      <c r="C77" s="1"/>
      <c r="D77" s="3"/>
      <c r="E77" s="3"/>
      <c r="F77" s="3"/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">
      <c r="A78" s="1"/>
      <c r="B78" s="1"/>
      <c r="C78" s="1"/>
      <c r="D78" s="3"/>
      <c r="E78" s="3"/>
      <c r="F78" s="3"/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">
      <c r="A79" s="1"/>
      <c r="B79" s="1"/>
      <c r="C79" s="1"/>
      <c r="D79" s="3"/>
      <c r="E79" s="3"/>
      <c r="F79" s="3"/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">
      <c r="A80" s="1"/>
      <c r="B80" s="1"/>
      <c r="C80" s="1"/>
      <c r="D80" s="3"/>
      <c r="E80" s="3"/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">
      <c r="A81" s="1"/>
      <c r="B81" s="1"/>
      <c r="C81" s="1"/>
      <c r="D81" s="4"/>
      <c r="E81" s="5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">
      <c r="A82" s="1"/>
      <c r="B82" s="1"/>
      <c r="C82" s="1"/>
      <c r="D82" s="4"/>
      <c r="E82" s="5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">
      <c r="A83" s="1"/>
      <c r="B83" s="1"/>
      <c r="C83" s="1"/>
      <c r="D83" s="4"/>
      <c r="E83" s="5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">
      <c r="A84" s="1"/>
      <c r="B84" s="1"/>
      <c r="C84" s="1"/>
      <c r="D84" s="4"/>
      <c r="E84" s="5"/>
      <c r="F84" s="1"/>
      <c r="G84" s="1"/>
      <c r="H84" s="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</sheetData>
  <sheetProtection password="865B" sheet="1"/>
  <mergeCells count="2">
    <mergeCell ref="O3:P3"/>
    <mergeCell ref="T1:AB2"/>
  </mergeCells>
  <printOptions horizontalCentered="1" verticalCentered="1"/>
  <pageMargins left="0.3937007874015748" right="0.3937007874015748" top="0.5118110236220472" bottom="0.7086614173228347" header="0.3937007874015748" footer="0.5118110236220472"/>
  <pageSetup fitToHeight="1" fitToWidth="1" horizontalDpi="600" verticalDpi="600" orientation="landscape" scale="46" r:id="rId2"/>
  <headerFooter alignWithMargins="0">
    <oddFooter>&amp;LABMS Consultants inc., Consultant en ingénierie mécanique
39, rue de la Baie, Granby, QC, J2G 8C8&amp;CTél. (450) 378-6963
Téléc. (450) 378-9421 &amp;RCourriel : ventes@abms.ca
Internet : www.abms.ca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="80" zoomScaleNormal="80" zoomScalePageLayoutView="0" workbookViewId="0" topLeftCell="A1">
      <pane xSplit="5" ySplit="8" topLeftCell="F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1" sqref="A11"/>
    </sheetView>
  </sheetViews>
  <sheetFormatPr defaultColWidth="11.00390625" defaultRowHeight="12.75"/>
  <cols>
    <col min="1" max="1" width="11.00390625" style="44" customWidth="1"/>
    <col min="2" max="2" width="12.25390625" style="44" customWidth="1"/>
    <col min="3" max="3" width="10.75390625" style="44" customWidth="1"/>
    <col min="4" max="4" width="7.625" style="44" customWidth="1"/>
    <col min="5" max="5" width="9.50390625" style="44" customWidth="1"/>
    <col min="6" max="21" width="7.625" style="44" customWidth="1"/>
    <col min="22" max="27" width="8.625" style="44" customWidth="1"/>
    <col min="28" max="28" width="0.12890625" style="44" customWidth="1"/>
    <col min="29" max="29" width="10.50390625" style="44" customWidth="1"/>
    <col min="30" max="16384" width="11.00390625" style="44" customWidth="1"/>
  </cols>
  <sheetData>
    <row r="1" spans="1:29" ht="21" customHeight="1">
      <c r="A1" s="54" t="s">
        <v>127</v>
      </c>
      <c r="B1" s="44"/>
      <c r="C1" s="78">
        <v>0.75</v>
      </c>
      <c r="D1" s="71" t="s">
        <v>126</v>
      </c>
      <c r="S1" s="317" t="s">
        <v>142</v>
      </c>
      <c r="T1" s="318"/>
      <c r="U1" s="318"/>
      <c r="V1" s="318"/>
      <c r="W1" s="318"/>
      <c r="X1" s="318"/>
      <c r="Y1" s="318"/>
      <c r="Z1" s="318"/>
      <c r="AA1" s="318"/>
      <c r="AB1" s="294"/>
      <c r="AC1" s="294"/>
    </row>
    <row r="2" spans="1:29" ht="21" customHeight="1" thickBot="1">
      <c r="A2" s="54" t="s">
        <v>128</v>
      </c>
      <c r="B2" s="44"/>
      <c r="C2" s="79" t="s">
        <v>48</v>
      </c>
      <c r="D2" s="71" t="s">
        <v>125</v>
      </c>
      <c r="S2" s="319"/>
      <c r="T2" s="319"/>
      <c r="U2" s="319"/>
      <c r="V2" s="319"/>
      <c r="W2" s="319"/>
      <c r="X2" s="319"/>
      <c r="Y2" s="319"/>
      <c r="Z2" s="319"/>
      <c r="AA2" s="319"/>
      <c r="AB2" s="294"/>
      <c r="AC2" s="294"/>
    </row>
    <row r="3" spans="1:29" ht="30.75" thickBot="1">
      <c r="A3" s="232" t="s">
        <v>129</v>
      </c>
      <c r="B3" s="233"/>
      <c r="C3" s="233"/>
      <c r="D3" s="233"/>
      <c r="E3" s="233"/>
      <c r="F3" s="233"/>
      <c r="G3" s="233"/>
      <c r="H3" s="233"/>
      <c r="I3" s="241"/>
      <c r="J3" s="241"/>
      <c r="K3" s="241"/>
      <c r="L3" s="241"/>
      <c r="M3" s="305">
        <f>C1</f>
        <v>0.75</v>
      </c>
      <c r="N3" s="314"/>
      <c r="O3" s="235" t="s">
        <v>123</v>
      </c>
      <c r="P3" s="241"/>
      <c r="Q3" s="241"/>
      <c r="R3" s="241"/>
      <c r="S3" s="241"/>
      <c r="T3" s="241"/>
      <c r="U3" s="233"/>
      <c r="V3" s="233"/>
      <c r="W3" s="233"/>
      <c r="X3" s="233"/>
      <c r="Y3" s="233"/>
      <c r="Z3" s="233"/>
      <c r="AA3" s="233"/>
      <c r="AB3" s="236"/>
      <c r="AC3" s="315"/>
    </row>
    <row r="4" spans="1:29" ht="18.75" customHeight="1">
      <c r="A4" s="128"/>
      <c r="B4" s="326"/>
      <c r="C4" s="156"/>
      <c r="D4" s="156"/>
      <c r="E4" s="228" t="s">
        <v>105</v>
      </c>
      <c r="F4" s="229">
        <v>0.25</v>
      </c>
      <c r="G4" s="230">
        <v>0.3125</v>
      </c>
      <c r="H4" s="230">
        <v>0.375</v>
      </c>
      <c r="I4" s="230">
        <v>0.4375</v>
      </c>
      <c r="J4" s="230">
        <v>0.5</v>
      </c>
      <c r="K4" s="230">
        <v>0.5625</v>
      </c>
      <c r="L4" s="230">
        <v>0.625</v>
      </c>
      <c r="M4" s="230">
        <v>0.75</v>
      </c>
      <c r="N4" s="230">
        <v>0.875</v>
      </c>
      <c r="O4" s="230">
        <v>1</v>
      </c>
      <c r="P4" s="230">
        <v>1.125</v>
      </c>
      <c r="Q4" s="230">
        <v>1.25</v>
      </c>
      <c r="R4" s="230">
        <v>1.375</v>
      </c>
      <c r="S4" s="230">
        <v>1.5</v>
      </c>
      <c r="T4" s="230">
        <v>1.625</v>
      </c>
      <c r="U4" s="230">
        <v>1.75</v>
      </c>
      <c r="V4" s="230">
        <v>1.875</v>
      </c>
      <c r="W4" s="230">
        <v>2</v>
      </c>
      <c r="X4" s="230">
        <v>2.25</v>
      </c>
      <c r="Y4" s="230">
        <v>2.5</v>
      </c>
      <c r="Z4" s="230">
        <v>2.75</v>
      </c>
      <c r="AA4" s="230">
        <v>3</v>
      </c>
      <c r="AB4" s="257"/>
      <c r="AC4" s="260">
        <v>4.5</v>
      </c>
    </row>
    <row r="5" spans="1:29" ht="18.75" customHeight="1" thickBot="1">
      <c r="A5" s="73"/>
      <c r="B5" s="327"/>
      <c r="C5" s="156"/>
      <c r="D5" s="156"/>
      <c r="E5" s="156"/>
      <c r="F5" s="107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1" t="s">
        <v>14</v>
      </c>
      <c r="R5" s="11" t="s">
        <v>15</v>
      </c>
      <c r="S5" s="11" t="s">
        <v>16</v>
      </c>
      <c r="T5" s="11" t="s">
        <v>17</v>
      </c>
      <c r="U5" s="11" t="s">
        <v>18</v>
      </c>
      <c r="V5" s="11" t="s">
        <v>19</v>
      </c>
      <c r="W5" s="11" t="s">
        <v>20</v>
      </c>
      <c r="X5" s="11" t="s">
        <v>21</v>
      </c>
      <c r="Y5" s="11" t="s">
        <v>22</v>
      </c>
      <c r="Z5" s="45" t="s">
        <v>23</v>
      </c>
      <c r="AA5" s="11" t="s">
        <v>24</v>
      </c>
      <c r="AB5" s="195"/>
      <c r="AC5" s="170" t="str">
        <f>TEXT(AC4,"####0.0##")&amp;CHAR(34)</f>
        <v>4.5"</v>
      </c>
    </row>
    <row r="6" spans="1:29" ht="18.75" customHeight="1" thickBot="1">
      <c r="A6" s="8"/>
      <c r="B6" s="328"/>
      <c r="C6" s="112"/>
      <c r="D6" s="112"/>
      <c r="E6" s="161" t="s">
        <v>106</v>
      </c>
      <c r="F6" s="113">
        <v>20</v>
      </c>
      <c r="G6" s="114">
        <v>18</v>
      </c>
      <c r="H6" s="114">
        <v>16</v>
      </c>
      <c r="I6" s="114">
        <v>14</v>
      </c>
      <c r="J6" s="114">
        <v>13</v>
      </c>
      <c r="K6" s="114">
        <v>12</v>
      </c>
      <c r="L6" s="114">
        <v>11</v>
      </c>
      <c r="M6" s="114">
        <v>10</v>
      </c>
      <c r="N6" s="114">
        <v>9</v>
      </c>
      <c r="O6" s="114">
        <v>8</v>
      </c>
      <c r="P6" s="114">
        <v>7</v>
      </c>
      <c r="Q6" s="114">
        <v>7</v>
      </c>
      <c r="R6" s="114">
        <v>6</v>
      </c>
      <c r="S6" s="114">
        <v>6</v>
      </c>
      <c r="T6" s="114">
        <v>5</v>
      </c>
      <c r="U6" s="114">
        <v>5</v>
      </c>
      <c r="V6" s="114">
        <v>4.5</v>
      </c>
      <c r="W6" s="114">
        <v>4.5</v>
      </c>
      <c r="X6" s="114">
        <v>4.5</v>
      </c>
      <c r="Y6" s="114">
        <v>4</v>
      </c>
      <c r="Z6" s="114">
        <v>4</v>
      </c>
      <c r="AA6" s="114">
        <v>4</v>
      </c>
      <c r="AB6" s="258"/>
      <c r="AC6" s="261">
        <v>4</v>
      </c>
    </row>
    <row r="7" spans="1:29" ht="18.75" customHeight="1" thickBot="1" thickTop="1">
      <c r="A7" s="8"/>
      <c r="B7" s="329"/>
      <c r="C7" s="48"/>
      <c r="D7" s="48"/>
      <c r="E7" s="90" t="s">
        <v>26</v>
      </c>
      <c r="F7" s="108">
        <f aca="true" t="shared" si="0" ref="F7:AA7">0.7854*(F$4-(0.9743/F$6))^2</f>
        <v>0.031820992472115</v>
      </c>
      <c r="G7" s="50">
        <f t="shared" si="0"/>
        <v>0.05243032357668519</v>
      </c>
      <c r="H7" s="50">
        <f t="shared" si="0"/>
        <v>0.07748971308142967</v>
      </c>
      <c r="I7" s="50">
        <f t="shared" si="0"/>
        <v>0.10630833989207143</v>
      </c>
      <c r="J7" s="50">
        <f t="shared" si="0"/>
        <v>0.1418988244310414</v>
      </c>
      <c r="K7" s="50">
        <f t="shared" si="0"/>
        <v>0.18194396679754166</v>
      </c>
      <c r="L7" s="50">
        <f t="shared" si="0"/>
        <v>0.22600216354418184</v>
      </c>
      <c r="M7" s="50">
        <f t="shared" si="0"/>
        <v>0.33446070888845997</v>
      </c>
      <c r="N7" s="50">
        <f t="shared" si="0"/>
        <v>0.4617343376400741</v>
      </c>
      <c r="O7" s="50">
        <f t="shared" si="0"/>
        <v>0.6057454010757186</v>
      </c>
      <c r="P7" s="50">
        <f t="shared" si="0"/>
        <v>0.7632751295682858</v>
      </c>
      <c r="Q7" s="50">
        <f t="shared" si="0"/>
        <v>0.9691116395682857</v>
      </c>
      <c r="R7" s="50">
        <f t="shared" si="0"/>
        <v>1.1548829321901668</v>
      </c>
      <c r="S7" s="50">
        <f t="shared" si="0"/>
        <v>1.4052520896901666</v>
      </c>
      <c r="T7" s="50">
        <f t="shared" si="0"/>
        <v>1.6063789495538399</v>
      </c>
      <c r="U7" s="50">
        <f t="shared" si="0"/>
        <v>1.8994588135538397</v>
      </c>
      <c r="V7" s="50">
        <f t="shared" si="0"/>
        <v>2.1603097688936295</v>
      </c>
      <c r="W7" s="50">
        <f t="shared" si="0"/>
        <v>2.498225937226963</v>
      </c>
      <c r="X7" s="50">
        <f t="shared" si="0"/>
        <v>3.247689523893629</v>
      </c>
      <c r="Y7" s="50">
        <f t="shared" si="0"/>
        <v>3.9988277993028754</v>
      </c>
      <c r="Z7" s="50">
        <f t="shared" si="0"/>
        <v>4.934013396802875</v>
      </c>
      <c r="AA7" s="50">
        <f t="shared" si="0"/>
        <v>5.967373994302876</v>
      </c>
      <c r="AB7" s="197"/>
      <c r="AC7" s="171">
        <f>0.7854*(AC$4-(0.9743/AC$6))^2</f>
        <v>14.229212579302875</v>
      </c>
    </row>
    <row r="8" spans="1:29" ht="18.75" customHeight="1" thickBot="1" thickTop="1">
      <c r="A8" s="46"/>
      <c r="B8" s="84" t="s">
        <v>28</v>
      </c>
      <c r="C8" s="84" t="s">
        <v>86</v>
      </c>
      <c r="D8" s="84" t="s">
        <v>59</v>
      </c>
      <c r="E8" s="99" t="s">
        <v>30</v>
      </c>
      <c r="F8" s="102" t="str">
        <f>IF($C$2="I","TIGHTENING TORQUE in Lbs·ft","TIGHTENING TORQUE in N·m")</f>
        <v>TIGHTENING TORQUE in Lbs·ft</v>
      </c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8" t="str">
        <f>IF($C$2="I","Multiply by 1.356 to obtain N*m","Multiply by 0.7376 to obtain Lbs*Ft")</f>
        <v>Multiply by 1.356 to obtain N*m</v>
      </c>
      <c r="T8" s="16"/>
      <c r="U8" s="16"/>
      <c r="V8" s="16"/>
      <c r="W8" s="16"/>
      <c r="X8" s="16"/>
      <c r="Y8" s="16"/>
      <c r="Z8" s="16"/>
      <c r="AA8" s="16"/>
      <c r="AB8" s="180"/>
      <c r="AC8" s="172"/>
    </row>
    <row r="9" spans="1:29" ht="18.75" customHeight="1">
      <c r="A9" s="46"/>
      <c r="B9" s="9" t="s">
        <v>32</v>
      </c>
      <c r="C9" s="9">
        <v>36</v>
      </c>
      <c r="D9" s="22" t="s">
        <v>33</v>
      </c>
      <c r="E9" s="55">
        <v>0.2</v>
      </c>
      <c r="F9" s="103">
        <f aca="true" t="shared" si="1" ref="F9:O10">(0.001*$M$3*25.4^3*6.894757*$E9*$C9*F$7*F$4)*IF($C$2="I",0.737561,1)</f>
        <v>3.5798559227168636</v>
      </c>
      <c r="G9" s="21">
        <f t="shared" si="1"/>
        <v>7.373002450757743</v>
      </c>
      <c r="H9" s="21">
        <f t="shared" si="1"/>
        <v>13.076368150707873</v>
      </c>
      <c r="I9" s="21">
        <f t="shared" si="1"/>
        <v>20.92942091382185</v>
      </c>
      <c r="J9" s="21">
        <f t="shared" si="1"/>
        <v>31.927184390063804</v>
      </c>
      <c r="K9" s="21">
        <f t="shared" si="1"/>
        <v>46.05449287464821</v>
      </c>
      <c r="L9" s="21">
        <f t="shared" si="1"/>
        <v>63.56300674935316</v>
      </c>
      <c r="M9" s="21">
        <f t="shared" si="1"/>
        <v>112.88030855853945</v>
      </c>
      <c r="N9" s="21">
        <f t="shared" si="1"/>
        <v>181.80760442021696</v>
      </c>
      <c r="O9" s="21">
        <f t="shared" si="1"/>
        <v>272.5849941480828</v>
      </c>
      <c r="P9" s="21">
        <f aca="true" t="shared" si="2" ref="P9:AC11">(0.001*$M$3*25.4^3*6.894757*$E9*$C9*P$7*P$4)*IF($C$2="I",0.737561,1)</f>
        <v>386.40741580856604</v>
      </c>
      <c r="Q9" s="286">
        <f t="shared" si="2"/>
        <v>545.1244246581148</v>
      </c>
      <c r="R9" s="286">
        <f t="shared" si="2"/>
        <v>714.5826704360923</v>
      </c>
      <c r="S9" s="286">
        <f t="shared" si="2"/>
        <v>948.5436421750733</v>
      </c>
      <c r="T9" s="286">
        <f t="shared" si="2"/>
        <v>1174.662726539014</v>
      </c>
      <c r="U9" s="286">
        <f t="shared" si="2"/>
        <v>1495.8214212618666</v>
      </c>
      <c r="V9" s="286">
        <f t="shared" si="2"/>
        <v>1822.7584497530931</v>
      </c>
      <c r="W9" s="286">
        <f t="shared" si="2"/>
        <v>2248.3997444149886</v>
      </c>
      <c r="X9" s="286">
        <f t="shared" si="2"/>
        <v>3288.280379281029</v>
      </c>
      <c r="Y9" s="286">
        <f t="shared" si="2"/>
        <v>4498.674073036469</v>
      </c>
      <c r="Z9" s="286">
        <f t="shared" si="2"/>
        <v>6105.831804732725</v>
      </c>
      <c r="AA9" s="286">
        <f t="shared" si="2"/>
        <v>8055.941996890914</v>
      </c>
      <c r="AB9" s="200"/>
      <c r="AC9" s="287">
        <f t="shared" si="2"/>
        <v>28814.109349371985</v>
      </c>
    </row>
    <row r="10" spans="1:29" ht="18.75" customHeight="1" thickBot="1">
      <c r="A10" s="47" t="s">
        <v>25</v>
      </c>
      <c r="B10" s="9"/>
      <c r="C10" s="23">
        <v>36</v>
      </c>
      <c r="D10" s="24" t="s">
        <v>35</v>
      </c>
      <c r="E10" s="20">
        <v>0.15</v>
      </c>
      <c r="F10" s="104">
        <f t="shared" si="1"/>
        <v>2.684891942037648</v>
      </c>
      <c r="G10" s="25">
        <f t="shared" si="1"/>
        <v>5.529751838068308</v>
      </c>
      <c r="H10" s="25">
        <f t="shared" si="1"/>
        <v>9.807276113030909</v>
      </c>
      <c r="I10" s="25">
        <f t="shared" si="1"/>
        <v>15.69706568536639</v>
      </c>
      <c r="J10" s="25">
        <f t="shared" si="1"/>
        <v>23.945388292547857</v>
      </c>
      <c r="K10" s="25">
        <f t="shared" si="1"/>
        <v>34.540869655986164</v>
      </c>
      <c r="L10" s="25">
        <f t="shared" si="1"/>
        <v>47.67225506201486</v>
      </c>
      <c r="M10" s="25">
        <f t="shared" si="1"/>
        <v>84.6602314189046</v>
      </c>
      <c r="N10" s="25">
        <f t="shared" si="1"/>
        <v>136.35570331516274</v>
      </c>
      <c r="O10" s="25">
        <f t="shared" si="1"/>
        <v>204.43874561106207</v>
      </c>
      <c r="P10" s="25">
        <f t="shared" si="2"/>
        <v>289.80556185642456</v>
      </c>
      <c r="Q10" s="270">
        <f t="shared" si="2"/>
        <v>408.84331849358614</v>
      </c>
      <c r="R10" s="270">
        <f t="shared" si="2"/>
        <v>535.9370028270693</v>
      </c>
      <c r="S10" s="270">
        <f t="shared" si="2"/>
        <v>711.407731631305</v>
      </c>
      <c r="T10" s="270">
        <f t="shared" si="2"/>
        <v>880.9970449042606</v>
      </c>
      <c r="U10" s="270">
        <f t="shared" si="2"/>
        <v>1121.8660659464</v>
      </c>
      <c r="V10" s="270">
        <f t="shared" si="2"/>
        <v>1367.06883731482</v>
      </c>
      <c r="W10" s="270">
        <f t="shared" si="2"/>
        <v>1686.2998083112418</v>
      </c>
      <c r="X10" s="270">
        <f t="shared" si="2"/>
        <v>2466.210284460772</v>
      </c>
      <c r="Y10" s="270">
        <f t="shared" si="2"/>
        <v>3374.005554777352</v>
      </c>
      <c r="Z10" s="270">
        <f t="shared" si="2"/>
        <v>4579.373853549543</v>
      </c>
      <c r="AA10" s="270">
        <f t="shared" si="2"/>
        <v>6041.956497668186</v>
      </c>
      <c r="AB10" s="202"/>
      <c r="AC10" s="288">
        <f t="shared" si="2"/>
        <v>21610.582012028994</v>
      </c>
    </row>
    <row r="11" spans="1:29" ht="18.75" customHeight="1" thickTop="1">
      <c r="A11" s="46" t="s">
        <v>27</v>
      </c>
      <c r="B11" s="15" t="s">
        <v>37</v>
      </c>
      <c r="C11" s="26">
        <v>57</v>
      </c>
      <c r="D11" s="19" t="s">
        <v>33</v>
      </c>
      <c r="E11" s="27">
        <v>0.2</v>
      </c>
      <c r="F11" s="109">
        <f aca="true" t="shared" si="3" ref="F11:M11">(0.001*$M$3*25.4^3*6.894757*$E11*$C11*F$7*F$4)*IF($C$2="I",0.737561,1)</f>
        <v>5.668105210968367</v>
      </c>
      <c r="G11" s="62">
        <f t="shared" si="3"/>
        <v>11.673920547033093</v>
      </c>
      <c r="H11" s="62">
        <f t="shared" si="3"/>
        <v>20.704249571954133</v>
      </c>
      <c r="I11" s="62">
        <f t="shared" si="3"/>
        <v>33.138249780217926</v>
      </c>
      <c r="J11" s="62">
        <f t="shared" si="3"/>
        <v>50.55137528426769</v>
      </c>
      <c r="K11" s="62">
        <f t="shared" si="3"/>
        <v>72.919613718193</v>
      </c>
      <c r="L11" s="62">
        <f t="shared" si="3"/>
        <v>100.64142735314249</v>
      </c>
      <c r="M11" s="62">
        <f t="shared" si="3"/>
        <v>178.72715521768748</v>
      </c>
      <c r="N11" s="300" t="s">
        <v>99</v>
      </c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252"/>
      <c r="AC11" s="262">
        <f t="shared" si="2"/>
        <v>45622.33980317232</v>
      </c>
    </row>
    <row r="12" spans="1:29" ht="18.75" customHeight="1">
      <c r="A12" s="46" t="s">
        <v>31</v>
      </c>
      <c r="B12" s="153"/>
      <c r="C12" s="29">
        <v>36</v>
      </c>
      <c r="D12" s="10" t="s">
        <v>33</v>
      </c>
      <c r="E12" s="20">
        <v>0.2</v>
      </c>
      <c r="F12" s="302" t="s">
        <v>99</v>
      </c>
      <c r="G12" s="311"/>
      <c r="H12" s="311"/>
      <c r="I12" s="311"/>
      <c r="J12" s="311"/>
      <c r="K12" s="311"/>
      <c r="L12" s="311"/>
      <c r="M12" s="313"/>
      <c r="N12" s="61">
        <f aca="true" t="shared" si="4" ref="N12:AC13">(0.001*$M$3*25.4^3*6.894757*$E12*$C12*N$7*N$4)*IF($C$2="I",0.737561,1)</f>
        <v>181.80760442021696</v>
      </c>
      <c r="O12" s="61">
        <f t="shared" si="4"/>
        <v>272.5849941480828</v>
      </c>
      <c r="P12" s="61">
        <f t="shared" si="4"/>
        <v>386.40741580856604</v>
      </c>
      <c r="Q12" s="61">
        <f t="shared" si="4"/>
        <v>545.1244246581148</v>
      </c>
      <c r="R12" s="61">
        <f t="shared" si="4"/>
        <v>714.5826704360923</v>
      </c>
      <c r="S12" s="61">
        <f t="shared" si="4"/>
        <v>948.5436421750733</v>
      </c>
      <c r="T12" s="271">
        <f t="shared" si="4"/>
        <v>1174.662726539014</v>
      </c>
      <c r="U12" s="271">
        <f t="shared" si="4"/>
        <v>1495.8214212618666</v>
      </c>
      <c r="V12" s="271">
        <f t="shared" si="4"/>
        <v>1822.7584497530931</v>
      </c>
      <c r="W12" s="271">
        <f t="shared" si="4"/>
        <v>2248.3997444149886</v>
      </c>
      <c r="X12" s="271">
        <f t="shared" si="4"/>
        <v>3288.280379281029</v>
      </c>
      <c r="Y12" s="271">
        <f t="shared" si="4"/>
        <v>4498.674073036469</v>
      </c>
      <c r="Z12" s="271">
        <f t="shared" si="4"/>
        <v>6105.831804732725</v>
      </c>
      <c r="AA12" s="271">
        <f t="shared" si="4"/>
        <v>8055.941996890914</v>
      </c>
      <c r="AB12" s="272"/>
      <c r="AC12" s="289">
        <f t="shared" si="4"/>
        <v>28814.109349371985</v>
      </c>
    </row>
    <row r="13" spans="1:29" ht="18.75" customHeight="1">
      <c r="A13" s="46" t="s">
        <v>34</v>
      </c>
      <c r="B13" s="153"/>
      <c r="C13" s="29">
        <v>57</v>
      </c>
      <c r="D13" s="24" t="s">
        <v>35</v>
      </c>
      <c r="E13" s="20">
        <v>0.15</v>
      </c>
      <c r="F13" s="110">
        <f aca="true" t="shared" si="5" ref="F13:M13">(0.001*$M$3*25.4^3*6.894757*$E13*$C13*F$7*F$4)*IF($C$2="I",0.737561,1)</f>
        <v>4.251078908226275</v>
      </c>
      <c r="G13" s="63">
        <f t="shared" si="5"/>
        <v>8.75544041027482</v>
      </c>
      <c r="H13" s="63">
        <f t="shared" si="5"/>
        <v>15.528187178965602</v>
      </c>
      <c r="I13" s="63">
        <f t="shared" si="5"/>
        <v>24.85368733516345</v>
      </c>
      <c r="J13" s="63">
        <f t="shared" si="5"/>
        <v>37.91353146320077</v>
      </c>
      <c r="K13" s="63">
        <f t="shared" si="5"/>
        <v>54.689710288644754</v>
      </c>
      <c r="L13" s="63">
        <f t="shared" si="5"/>
        <v>75.48107051485685</v>
      </c>
      <c r="M13" s="63">
        <f t="shared" si="5"/>
        <v>134.0453664132656</v>
      </c>
      <c r="N13" s="304" t="s">
        <v>99</v>
      </c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259"/>
      <c r="AC13" s="263">
        <f t="shared" si="4"/>
        <v>34216.754852379236</v>
      </c>
    </row>
    <row r="14" spans="1:29" ht="18.75" customHeight="1" thickBot="1">
      <c r="A14" s="46" t="s">
        <v>36</v>
      </c>
      <c r="B14" s="155"/>
      <c r="C14" s="57">
        <v>36</v>
      </c>
      <c r="D14" s="58" t="s">
        <v>35</v>
      </c>
      <c r="E14" s="59">
        <v>0.15</v>
      </c>
      <c r="F14" s="297" t="s">
        <v>99</v>
      </c>
      <c r="G14" s="307"/>
      <c r="H14" s="307"/>
      <c r="I14" s="307"/>
      <c r="J14" s="307"/>
      <c r="K14" s="307"/>
      <c r="L14" s="307"/>
      <c r="M14" s="308"/>
      <c r="N14" s="60">
        <f aca="true" t="shared" si="6" ref="N14:AC21">(0.001*$M$3*25.4^3*6.894757*$E14*$C14*N$7*N$4)*IF($C$2="I",0.737561,1)</f>
        <v>136.35570331516274</v>
      </c>
      <c r="O14" s="60">
        <f t="shared" si="6"/>
        <v>204.43874561106207</v>
      </c>
      <c r="P14" s="60">
        <f t="shared" si="6"/>
        <v>289.80556185642456</v>
      </c>
      <c r="Q14" s="60">
        <f t="shared" si="6"/>
        <v>408.84331849358614</v>
      </c>
      <c r="R14" s="60">
        <f t="shared" si="6"/>
        <v>535.9370028270693</v>
      </c>
      <c r="S14" s="60">
        <f t="shared" si="6"/>
        <v>711.407731631305</v>
      </c>
      <c r="T14" s="273">
        <f t="shared" si="6"/>
        <v>880.9970449042606</v>
      </c>
      <c r="U14" s="273">
        <f t="shared" si="6"/>
        <v>1121.8660659464</v>
      </c>
      <c r="V14" s="273">
        <f t="shared" si="6"/>
        <v>1367.06883731482</v>
      </c>
      <c r="W14" s="273">
        <f t="shared" si="6"/>
        <v>1686.2998083112418</v>
      </c>
      <c r="X14" s="273">
        <f t="shared" si="6"/>
        <v>2466.210284460772</v>
      </c>
      <c r="Y14" s="273">
        <f t="shared" si="6"/>
        <v>3374.005554777352</v>
      </c>
      <c r="Z14" s="273">
        <f t="shared" si="6"/>
        <v>4579.373853549543</v>
      </c>
      <c r="AA14" s="273">
        <f t="shared" si="6"/>
        <v>6041.956497668186</v>
      </c>
      <c r="AB14" s="274"/>
      <c r="AC14" s="290">
        <f t="shared" si="6"/>
        <v>21610.582012028994</v>
      </c>
    </row>
    <row r="15" spans="1:29" ht="18.75" customHeight="1" thickTop="1">
      <c r="A15" s="46" t="s">
        <v>38</v>
      </c>
      <c r="B15" s="9" t="s">
        <v>39</v>
      </c>
      <c r="C15" s="9">
        <v>92</v>
      </c>
      <c r="D15" s="22" t="s">
        <v>33</v>
      </c>
      <c r="E15" s="55">
        <v>0.2</v>
      </c>
      <c r="F15" s="111">
        <f aca="true" t="shared" si="7" ref="F15:M21">(0.001*$M$3*25.4^3*6.894757*$E15*$C15*F$7*F$4)*IF($C$2="I",0.737561,1)</f>
        <v>9.14852069138754</v>
      </c>
      <c r="G15" s="56">
        <f t="shared" si="7"/>
        <v>18.84211737415868</v>
      </c>
      <c r="H15" s="56">
        <f t="shared" si="7"/>
        <v>33.41738527403124</v>
      </c>
      <c r="I15" s="56">
        <f t="shared" si="7"/>
        <v>53.48629789087806</v>
      </c>
      <c r="J15" s="56">
        <f t="shared" si="7"/>
        <v>81.59169344127417</v>
      </c>
      <c r="K15" s="56">
        <f t="shared" si="7"/>
        <v>117.69481512410101</v>
      </c>
      <c r="L15" s="56">
        <f t="shared" si="7"/>
        <v>162.43879502612472</v>
      </c>
      <c r="M15" s="56">
        <f t="shared" si="7"/>
        <v>288.47189964960086</v>
      </c>
      <c r="N15" s="56">
        <f t="shared" si="6"/>
        <v>464.6194335183323</v>
      </c>
      <c r="O15" s="56">
        <f t="shared" si="6"/>
        <v>696.6060961562116</v>
      </c>
      <c r="P15" s="269">
        <f t="shared" si="6"/>
        <v>987.4856181774469</v>
      </c>
      <c r="Q15" s="269">
        <f t="shared" si="6"/>
        <v>1393.095751904071</v>
      </c>
      <c r="R15" s="269">
        <f t="shared" si="6"/>
        <v>1826.1557133366805</v>
      </c>
      <c r="S15" s="269">
        <f t="shared" si="6"/>
        <v>2424.05597444741</v>
      </c>
      <c r="T15" s="269">
        <f t="shared" si="6"/>
        <v>3001.915856710814</v>
      </c>
      <c r="U15" s="269">
        <f t="shared" si="6"/>
        <v>3822.654743224771</v>
      </c>
      <c r="V15" s="269">
        <f t="shared" si="6"/>
        <v>4658.16048270235</v>
      </c>
      <c r="W15" s="269">
        <f t="shared" si="6"/>
        <v>5745.910457949416</v>
      </c>
      <c r="X15" s="269">
        <f t="shared" si="6"/>
        <v>8403.383191495963</v>
      </c>
      <c r="Y15" s="269">
        <f t="shared" si="6"/>
        <v>11496.611519982087</v>
      </c>
      <c r="Z15" s="269">
        <f t="shared" si="6"/>
        <v>15603.792389872518</v>
      </c>
      <c r="AA15" s="269">
        <f t="shared" si="6"/>
        <v>20587.407325387896</v>
      </c>
      <c r="AB15" s="275"/>
      <c r="AC15" s="291">
        <f t="shared" si="6"/>
        <v>73636.05722617287</v>
      </c>
    </row>
    <row r="16" spans="1:29" ht="18.75" customHeight="1" thickBot="1">
      <c r="A16" s="46"/>
      <c r="B16" s="9" t="s">
        <v>100</v>
      </c>
      <c r="C16" s="23">
        <v>92</v>
      </c>
      <c r="D16" s="24" t="s">
        <v>35</v>
      </c>
      <c r="E16" s="20">
        <v>0.15</v>
      </c>
      <c r="F16" s="104">
        <f t="shared" si="7"/>
        <v>6.861390518540656</v>
      </c>
      <c r="G16" s="25">
        <f t="shared" si="7"/>
        <v>14.131588030619008</v>
      </c>
      <c r="H16" s="25">
        <f t="shared" si="7"/>
        <v>25.06303895552343</v>
      </c>
      <c r="I16" s="25">
        <f t="shared" si="7"/>
        <v>40.11472341815855</v>
      </c>
      <c r="J16" s="25">
        <f t="shared" si="7"/>
        <v>61.19377008095563</v>
      </c>
      <c r="K16" s="25">
        <f t="shared" si="7"/>
        <v>88.27111134307575</v>
      </c>
      <c r="L16" s="25">
        <f t="shared" si="7"/>
        <v>121.82909626959355</v>
      </c>
      <c r="M16" s="25">
        <f t="shared" si="7"/>
        <v>216.3539247372006</v>
      </c>
      <c r="N16" s="25">
        <f t="shared" si="6"/>
        <v>348.46457513874924</v>
      </c>
      <c r="O16" s="25">
        <f t="shared" si="6"/>
        <v>522.4545721171587</v>
      </c>
      <c r="P16" s="270">
        <f t="shared" si="6"/>
        <v>740.6142136330851</v>
      </c>
      <c r="Q16" s="270">
        <f t="shared" si="6"/>
        <v>1044.8218139280534</v>
      </c>
      <c r="R16" s="270">
        <f t="shared" si="6"/>
        <v>1369.6167850025104</v>
      </c>
      <c r="S16" s="270">
        <f t="shared" si="6"/>
        <v>1818.041980835557</v>
      </c>
      <c r="T16" s="270">
        <f t="shared" si="6"/>
        <v>2251.4368925331105</v>
      </c>
      <c r="U16" s="270">
        <f t="shared" si="6"/>
        <v>2866.991057418578</v>
      </c>
      <c r="V16" s="270">
        <f t="shared" si="6"/>
        <v>3493.6203620267625</v>
      </c>
      <c r="W16" s="270">
        <f t="shared" si="6"/>
        <v>4309.432843462062</v>
      </c>
      <c r="X16" s="270">
        <f t="shared" si="6"/>
        <v>6302.537393621972</v>
      </c>
      <c r="Y16" s="270">
        <f t="shared" si="6"/>
        <v>8622.458639986566</v>
      </c>
      <c r="Z16" s="270">
        <f t="shared" si="6"/>
        <v>11702.844292404388</v>
      </c>
      <c r="AA16" s="270">
        <f t="shared" si="6"/>
        <v>15440.55549404092</v>
      </c>
      <c r="AB16" s="276"/>
      <c r="AC16" s="288">
        <f t="shared" si="6"/>
        <v>55227.04291962965</v>
      </c>
    </row>
    <row r="17" spans="1:29" ht="18.75" customHeight="1" thickTop="1">
      <c r="A17" s="46" t="s">
        <v>40</v>
      </c>
      <c r="B17" s="15" t="s">
        <v>137</v>
      </c>
      <c r="C17" s="15">
        <v>115</v>
      </c>
      <c r="D17" s="19" t="s">
        <v>33</v>
      </c>
      <c r="E17" s="27">
        <v>0.2</v>
      </c>
      <c r="F17" s="105">
        <f t="shared" si="7"/>
        <v>11.435650864234425</v>
      </c>
      <c r="G17" s="28">
        <f t="shared" si="7"/>
        <v>23.552646717698348</v>
      </c>
      <c r="H17" s="28">
        <f t="shared" si="7"/>
        <v>41.77173159253904</v>
      </c>
      <c r="I17" s="28">
        <f t="shared" si="7"/>
        <v>66.85787236359758</v>
      </c>
      <c r="J17" s="28">
        <f t="shared" si="7"/>
        <v>101.98961680159272</v>
      </c>
      <c r="K17" s="28">
        <f t="shared" si="7"/>
        <v>147.11851890512625</v>
      </c>
      <c r="L17" s="28">
        <f t="shared" si="7"/>
        <v>203.0484937826559</v>
      </c>
      <c r="M17" s="28">
        <f t="shared" si="7"/>
        <v>360.589874562001</v>
      </c>
      <c r="N17" s="28">
        <f t="shared" si="6"/>
        <v>580.7742918979153</v>
      </c>
      <c r="O17" s="28">
        <f t="shared" si="6"/>
        <v>870.7576201952643</v>
      </c>
      <c r="P17" s="28">
        <f t="shared" si="6"/>
        <v>1234.3570227218083</v>
      </c>
      <c r="Q17" s="28">
        <f t="shared" si="6"/>
        <v>1741.3696898800888</v>
      </c>
      <c r="R17" s="28">
        <f t="shared" si="6"/>
        <v>2282.69464167085</v>
      </c>
      <c r="S17" s="28">
        <f t="shared" si="6"/>
        <v>3030.0699680592616</v>
      </c>
      <c r="T17" s="277">
        <f t="shared" si="6"/>
        <v>3752.3948208885167</v>
      </c>
      <c r="U17" s="277">
        <f t="shared" si="6"/>
        <v>4778.318429030963</v>
      </c>
      <c r="V17" s="277">
        <f t="shared" si="6"/>
        <v>5822.700603377936</v>
      </c>
      <c r="W17" s="277">
        <f t="shared" si="6"/>
        <v>7182.388072436768</v>
      </c>
      <c r="X17" s="277">
        <f t="shared" si="6"/>
        <v>10504.228989369953</v>
      </c>
      <c r="Y17" s="277">
        <f t="shared" si="6"/>
        <v>14370.764399977608</v>
      </c>
      <c r="Z17" s="277">
        <f t="shared" si="6"/>
        <v>19504.740487340645</v>
      </c>
      <c r="AA17" s="277">
        <f t="shared" si="6"/>
        <v>25734.25915673486</v>
      </c>
      <c r="AB17" s="278"/>
      <c r="AC17" s="292">
        <f t="shared" si="6"/>
        <v>92045.07153271607</v>
      </c>
    </row>
    <row r="18" spans="1:29" ht="18.75" customHeight="1" thickBot="1">
      <c r="A18" s="46" t="s">
        <v>41</v>
      </c>
      <c r="B18" s="9"/>
      <c r="C18" s="23">
        <v>115</v>
      </c>
      <c r="D18" s="24" t="s">
        <v>35</v>
      </c>
      <c r="E18" s="20">
        <v>0.15</v>
      </c>
      <c r="F18" s="104">
        <f t="shared" si="7"/>
        <v>8.576738148175819</v>
      </c>
      <c r="G18" s="25">
        <f t="shared" si="7"/>
        <v>17.66448503827376</v>
      </c>
      <c r="H18" s="25">
        <f t="shared" si="7"/>
        <v>31.328798694404288</v>
      </c>
      <c r="I18" s="25">
        <f t="shared" si="7"/>
        <v>50.143404272698184</v>
      </c>
      <c r="J18" s="25">
        <f t="shared" si="7"/>
        <v>76.49221260119454</v>
      </c>
      <c r="K18" s="25">
        <f t="shared" si="7"/>
        <v>110.33888917884468</v>
      </c>
      <c r="L18" s="25">
        <f t="shared" si="7"/>
        <v>152.28637033699192</v>
      </c>
      <c r="M18" s="25">
        <f t="shared" si="7"/>
        <v>270.4424059215008</v>
      </c>
      <c r="N18" s="25">
        <f t="shared" si="6"/>
        <v>435.58071892343645</v>
      </c>
      <c r="O18" s="25">
        <f t="shared" si="6"/>
        <v>653.0682151464483</v>
      </c>
      <c r="P18" s="25">
        <f t="shared" si="6"/>
        <v>925.7677670413563</v>
      </c>
      <c r="Q18" s="25">
        <f t="shared" si="6"/>
        <v>1306.0272674100665</v>
      </c>
      <c r="R18" s="25">
        <f t="shared" si="6"/>
        <v>1712.0209812531377</v>
      </c>
      <c r="S18" s="25">
        <f t="shared" si="6"/>
        <v>2272.5524760444464</v>
      </c>
      <c r="T18" s="270">
        <f t="shared" si="6"/>
        <v>2814.296115666388</v>
      </c>
      <c r="U18" s="270">
        <f t="shared" si="6"/>
        <v>3583.738821773222</v>
      </c>
      <c r="V18" s="270">
        <f t="shared" si="6"/>
        <v>4367.025452533452</v>
      </c>
      <c r="W18" s="270">
        <f t="shared" si="6"/>
        <v>5386.791054327577</v>
      </c>
      <c r="X18" s="270">
        <f t="shared" si="6"/>
        <v>7878.171742027465</v>
      </c>
      <c r="Y18" s="270">
        <f t="shared" si="6"/>
        <v>10778.073299983207</v>
      </c>
      <c r="Z18" s="270">
        <f t="shared" si="6"/>
        <v>14628.555365505485</v>
      </c>
      <c r="AA18" s="270">
        <f t="shared" si="6"/>
        <v>19300.69436755115</v>
      </c>
      <c r="AB18" s="274"/>
      <c r="AC18" s="288">
        <f t="shared" si="6"/>
        <v>69033.80364953706</v>
      </c>
    </row>
    <row r="19" spans="1:29" ht="18.75" customHeight="1" thickTop="1">
      <c r="A19" s="46" t="s">
        <v>40</v>
      </c>
      <c r="B19" s="15" t="s">
        <v>101</v>
      </c>
      <c r="C19" s="15">
        <v>130</v>
      </c>
      <c r="D19" s="19" t="s">
        <v>33</v>
      </c>
      <c r="E19" s="27">
        <v>0.2</v>
      </c>
      <c r="F19" s="105">
        <f t="shared" si="7"/>
        <v>12.927257498699785</v>
      </c>
      <c r="G19" s="28">
        <f t="shared" si="7"/>
        <v>26.62473107218074</v>
      </c>
      <c r="H19" s="28">
        <f t="shared" si="7"/>
        <v>47.220218322000655</v>
      </c>
      <c r="I19" s="28">
        <f t="shared" si="7"/>
        <v>75.57846441102335</v>
      </c>
      <c r="J19" s="28">
        <f t="shared" si="7"/>
        <v>115.29261029745263</v>
      </c>
      <c r="K19" s="28">
        <f t="shared" si="7"/>
        <v>166.30789093622965</v>
      </c>
      <c r="L19" s="28">
        <f t="shared" si="7"/>
        <v>229.5330799282197</v>
      </c>
      <c r="M19" s="28">
        <f t="shared" si="7"/>
        <v>407.6233364613925</v>
      </c>
      <c r="N19" s="28">
        <f t="shared" si="6"/>
        <v>656.527460406339</v>
      </c>
      <c r="O19" s="28">
        <f t="shared" si="6"/>
        <v>984.3347010902988</v>
      </c>
      <c r="P19" s="28">
        <f t="shared" si="6"/>
        <v>1395.3601126420442</v>
      </c>
      <c r="Q19" s="28">
        <f t="shared" si="6"/>
        <v>1968.5048668209697</v>
      </c>
      <c r="R19" s="28">
        <f t="shared" si="6"/>
        <v>2580.4374210192223</v>
      </c>
      <c r="S19" s="28">
        <f t="shared" si="6"/>
        <v>3425.296485632209</v>
      </c>
      <c r="T19" s="277">
        <f t="shared" si="6"/>
        <v>4241.837623613106</v>
      </c>
      <c r="U19" s="277">
        <f t="shared" si="6"/>
        <v>5401.577354556741</v>
      </c>
      <c r="V19" s="277">
        <f t="shared" si="6"/>
        <v>6582.183290775058</v>
      </c>
      <c r="W19" s="277">
        <f t="shared" si="6"/>
        <v>8119.221299276347</v>
      </c>
      <c r="X19" s="277">
        <f t="shared" si="6"/>
        <v>11874.345814070382</v>
      </c>
      <c r="Y19" s="277">
        <f t="shared" si="6"/>
        <v>16245.21193040947</v>
      </c>
      <c r="Z19" s="277">
        <f t="shared" si="6"/>
        <v>22048.837072645947</v>
      </c>
      <c r="AA19" s="277">
        <f t="shared" si="6"/>
        <v>29090.90165543941</v>
      </c>
      <c r="AB19" s="278"/>
      <c r="AC19" s="292">
        <f t="shared" si="6"/>
        <v>104050.95042828773</v>
      </c>
    </row>
    <row r="20" spans="1:29" ht="18.75" customHeight="1" thickBot="1">
      <c r="A20" s="46" t="s">
        <v>41</v>
      </c>
      <c r="B20" s="9"/>
      <c r="C20" s="23">
        <v>130</v>
      </c>
      <c r="D20" s="24" t="s">
        <v>35</v>
      </c>
      <c r="E20" s="20">
        <v>0.15</v>
      </c>
      <c r="F20" s="104">
        <f t="shared" si="7"/>
        <v>9.69544312402484</v>
      </c>
      <c r="G20" s="25">
        <f t="shared" si="7"/>
        <v>19.968548304135556</v>
      </c>
      <c r="H20" s="25">
        <f t="shared" si="7"/>
        <v>35.4151637415005</v>
      </c>
      <c r="I20" s="25">
        <f t="shared" si="7"/>
        <v>56.683848308267514</v>
      </c>
      <c r="J20" s="25">
        <f t="shared" si="7"/>
        <v>86.46945772308948</v>
      </c>
      <c r="K20" s="25">
        <f t="shared" si="7"/>
        <v>124.73091820217226</v>
      </c>
      <c r="L20" s="25">
        <f t="shared" si="7"/>
        <v>172.1498099461648</v>
      </c>
      <c r="M20" s="25">
        <f t="shared" si="7"/>
        <v>305.7175023460444</v>
      </c>
      <c r="N20" s="25">
        <f t="shared" si="6"/>
        <v>492.3955953047543</v>
      </c>
      <c r="O20" s="25">
        <f t="shared" si="6"/>
        <v>738.2510258177242</v>
      </c>
      <c r="P20" s="25">
        <f t="shared" si="6"/>
        <v>1046.520084481533</v>
      </c>
      <c r="Q20" s="25">
        <f t="shared" si="6"/>
        <v>1476.3786501157276</v>
      </c>
      <c r="R20" s="25">
        <f t="shared" si="6"/>
        <v>1935.3280657644166</v>
      </c>
      <c r="S20" s="25">
        <f t="shared" si="6"/>
        <v>2568.972364224157</v>
      </c>
      <c r="T20" s="270">
        <f t="shared" si="6"/>
        <v>3181.3782177098296</v>
      </c>
      <c r="U20" s="270">
        <f t="shared" si="6"/>
        <v>4051.1830159175556</v>
      </c>
      <c r="V20" s="270">
        <f t="shared" si="6"/>
        <v>4936.637468081294</v>
      </c>
      <c r="W20" s="270">
        <f t="shared" si="6"/>
        <v>6089.415974457261</v>
      </c>
      <c r="X20" s="270">
        <f t="shared" si="6"/>
        <v>8905.759360552787</v>
      </c>
      <c r="Y20" s="270">
        <f t="shared" si="6"/>
        <v>12183.908947807102</v>
      </c>
      <c r="Z20" s="270">
        <f t="shared" si="6"/>
        <v>16536.627804484462</v>
      </c>
      <c r="AA20" s="270">
        <f t="shared" si="6"/>
        <v>21818.176241579557</v>
      </c>
      <c r="AB20" s="276"/>
      <c r="AC20" s="288">
        <f t="shared" si="6"/>
        <v>78038.2128212158</v>
      </c>
    </row>
    <row r="21" spans="1:29" ht="18.75" customHeight="1" thickTop="1">
      <c r="A21" s="46" t="s">
        <v>34</v>
      </c>
      <c r="B21" s="15" t="s">
        <v>102</v>
      </c>
      <c r="C21" s="64">
        <v>81</v>
      </c>
      <c r="D21" s="65" t="s">
        <v>33</v>
      </c>
      <c r="E21" s="66">
        <v>0.2</v>
      </c>
      <c r="F21" s="279">
        <f t="shared" si="7"/>
        <v>8.054675826112943</v>
      </c>
      <c r="G21" s="280">
        <f t="shared" si="7"/>
        <v>16.589255514204922</v>
      </c>
      <c r="H21" s="280">
        <f t="shared" si="7"/>
        <v>29.42182833909272</v>
      </c>
      <c r="I21" s="280">
        <f t="shared" si="7"/>
        <v>47.09119705609916</v>
      </c>
      <c r="J21" s="280">
        <f t="shared" si="7"/>
        <v>71.83616487764355</v>
      </c>
      <c r="K21" s="280">
        <f t="shared" si="7"/>
        <v>103.62260896795848</v>
      </c>
      <c r="L21" s="280">
        <f t="shared" si="7"/>
        <v>143.0167651860446</v>
      </c>
      <c r="M21" s="280">
        <f t="shared" si="7"/>
        <v>253.9806942567138</v>
      </c>
      <c r="N21" s="280">
        <f aca="true" t="shared" si="8" ref="N21:S21">(0.001*$M$3*25.4^3*6.894757*$E21*$C21*N$7*N$4)*IF($C$2="I",0.737561,1)</f>
        <v>409.0671099454881</v>
      </c>
      <c r="O21" s="280">
        <f t="shared" si="8"/>
        <v>613.3162368331862</v>
      </c>
      <c r="P21" s="62">
        <f t="shared" si="8"/>
        <v>869.4166855692737</v>
      </c>
      <c r="Q21" s="62">
        <f t="shared" si="8"/>
        <v>1226.5299554807584</v>
      </c>
      <c r="R21" s="62">
        <f t="shared" si="8"/>
        <v>1607.8110084812076</v>
      </c>
      <c r="S21" s="62">
        <f t="shared" si="8"/>
        <v>2134.2231948939148</v>
      </c>
      <c r="T21" s="309" t="s">
        <v>99</v>
      </c>
      <c r="U21" s="310"/>
      <c r="V21" s="310"/>
      <c r="W21" s="310"/>
      <c r="X21" s="310"/>
      <c r="Y21" s="310"/>
      <c r="Z21" s="310"/>
      <c r="AA21" s="310"/>
      <c r="AB21" s="254"/>
      <c r="AC21" s="262">
        <f t="shared" si="6"/>
        <v>64831.74603608698</v>
      </c>
    </row>
    <row r="22" spans="1:29" ht="18.75" customHeight="1">
      <c r="A22" s="46" t="s">
        <v>38</v>
      </c>
      <c r="B22" s="153"/>
      <c r="C22" s="67">
        <v>58</v>
      </c>
      <c r="D22" s="68" t="s">
        <v>33</v>
      </c>
      <c r="E22" s="69">
        <v>0.2</v>
      </c>
      <c r="F22" s="302" t="s">
        <v>99</v>
      </c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61">
        <f aca="true" t="shared" si="9" ref="T22:AC23">(0.001*$M$3*25.4^3*6.894757*$E22*$C22*T$7*T$4)*IF($C$2="I",0.737561,1)</f>
        <v>1892.5121705350782</v>
      </c>
      <c r="U22" s="61">
        <f t="shared" si="9"/>
        <v>2409.934512033007</v>
      </c>
      <c r="V22" s="61">
        <f t="shared" si="9"/>
        <v>2936.6663912688723</v>
      </c>
      <c r="W22" s="61">
        <f t="shared" si="9"/>
        <v>3622.4218104463707</v>
      </c>
      <c r="X22" s="61">
        <f t="shared" si="9"/>
        <v>5297.785055508324</v>
      </c>
      <c r="Y22" s="61">
        <f t="shared" si="9"/>
        <v>7247.863784336533</v>
      </c>
      <c r="Z22" s="61">
        <f t="shared" si="9"/>
        <v>9837.1734631805</v>
      </c>
      <c r="AA22" s="61">
        <f t="shared" si="9"/>
        <v>12979.017661657585</v>
      </c>
      <c r="AB22" s="254"/>
      <c r="AC22" s="264">
        <f t="shared" si="9"/>
        <v>46422.73172954376</v>
      </c>
    </row>
    <row r="23" spans="1:29" ht="18.75" customHeight="1">
      <c r="A23" s="46" t="s">
        <v>31</v>
      </c>
      <c r="B23" s="153"/>
      <c r="C23" s="67">
        <v>81</v>
      </c>
      <c r="D23" s="70" t="s">
        <v>35</v>
      </c>
      <c r="E23" s="69">
        <v>0.15</v>
      </c>
      <c r="F23" s="281">
        <f aca="true" t="shared" si="10" ref="F23:S23">(0.001*$M$3*25.4^3*6.894757*$E23*$C23*F$7*F$4)*IF($C$2="I",0.737561,1)</f>
        <v>6.041006869584708</v>
      </c>
      <c r="G23" s="282">
        <f t="shared" si="10"/>
        <v>12.441941635653691</v>
      </c>
      <c r="H23" s="282">
        <f t="shared" si="10"/>
        <v>22.066371254319538</v>
      </c>
      <c r="I23" s="282">
        <f t="shared" si="10"/>
        <v>35.31839779207437</v>
      </c>
      <c r="J23" s="282">
        <f t="shared" si="10"/>
        <v>53.87712365823267</v>
      </c>
      <c r="K23" s="282">
        <f t="shared" si="10"/>
        <v>77.71695672596886</v>
      </c>
      <c r="L23" s="282">
        <f t="shared" si="10"/>
        <v>107.26257388953343</v>
      </c>
      <c r="M23" s="282">
        <f t="shared" si="10"/>
        <v>190.48552069253532</v>
      </c>
      <c r="N23" s="282">
        <f t="shared" si="10"/>
        <v>306.80033245911613</v>
      </c>
      <c r="O23" s="282">
        <f t="shared" si="10"/>
        <v>459.9871776248897</v>
      </c>
      <c r="P23" s="63">
        <f t="shared" si="10"/>
        <v>652.0625141769552</v>
      </c>
      <c r="Q23" s="63">
        <f t="shared" si="10"/>
        <v>919.8974666105686</v>
      </c>
      <c r="R23" s="63">
        <f t="shared" si="10"/>
        <v>1205.8582563609057</v>
      </c>
      <c r="S23" s="63">
        <f t="shared" si="10"/>
        <v>1600.6673961704362</v>
      </c>
      <c r="T23" s="309" t="s">
        <v>99</v>
      </c>
      <c r="U23" s="310"/>
      <c r="V23" s="310"/>
      <c r="W23" s="310"/>
      <c r="X23" s="310"/>
      <c r="Y23" s="310"/>
      <c r="Z23" s="310"/>
      <c r="AA23" s="310"/>
      <c r="AB23" s="259"/>
      <c r="AC23" s="263">
        <f t="shared" si="9"/>
        <v>48623.809527065234</v>
      </c>
    </row>
    <row r="24" spans="1:29" ht="18.75" customHeight="1" thickBot="1">
      <c r="A24" s="46" t="s">
        <v>44</v>
      </c>
      <c r="B24" s="155"/>
      <c r="C24" s="57">
        <v>58</v>
      </c>
      <c r="D24" s="58" t="s">
        <v>35</v>
      </c>
      <c r="E24" s="59">
        <v>0.15</v>
      </c>
      <c r="F24" s="297" t="s">
        <v>99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60">
        <f aca="true" t="shared" si="11" ref="T24:AC32">(0.001*$M$3*25.4^3*6.894757*$E24*$C24*T$7*T$4)*IF($C$2="I",0.737561,1)</f>
        <v>1419.3841279013088</v>
      </c>
      <c r="U24" s="60">
        <f t="shared" si="11"/>
        <v>1807.4508840247556</v>
      </c>
      <c r="V24" s="60">
        <f t="shared" si="11"/>
        <v>2202.4997934516546</v>
      </c>
      <c r="W24" s="60">
        <f t="shared" si="11"/>
        <v>2716.816357834778</v>
      </c>
      <c r="X24" s="60">
        <f t="shared" si="11"/>
        <v>3973.338791631243</v>
      </c>
      <c r="Y24" s="60">
        <f t="shared" si="11"/>
        <v>5435.8978382524</v>
      </c>
      <c r="Z24" s="60">
        <f t="shared" si="11"/>
        <v>7377.880097385375</v>
      </c>
      <c r="AA24" s="60">
        <f t="shared" si="11"/>
        <v>9734.263246243188</v>
      </c>
      <c r="AB24" s="255"/>
      <c r="AC24" s="265">
        <f t="shared" si="11"/>
        <v>34817.048797157826</v>
      </c>
    </row>
    <row r="25" spans="1:29" ht="18.75" customHeight="1" thickTop="1">
      <c r="A25" s="46"/>
      <c r="B25" s="15" t="s">
        <v>103</v>
      </c>
      <c r="C25" s="15">
        <v>130</v>
      </c>
      <c r="D25" s="19" t="s">
        <v>33</v>
      </c>
      <c r="E25" s="27">
        <v>0.2</v>
      </c>
      <c r="F25" s="283">
        <f aca="true" t="shared" si="12" ref="F25:S32">(0.001*$M$3*25.4^3*6.894757*$E25*$C25*F$7*F$4)*IF($C$2="I",0.737561,1)</f>
        <v>12.927257498699785</v>
      </c>
      <c r="G25" s="277">
        <f t="shared" si="12"/>
        <v>26.62473107218074</v>
      </c>
      <c r="H25" s="277">
        <f t="shared" si="12"/>
        <v>47.220218322000655</v>
      </c>
      <c r="I25" s="277">
        <f t="shared" si="12"/>
        <v>75.57846441102335</v>
      </c>
      <c r="J25" s="28">
        <f t="shared" si="12"/>
        <v>115.29261029745263</v>
      </c>
      <c r="K25" s="28">
        <f t="shared" si="12"/>
        <v>166.30789093622965</v>
      </c>
      <c r="L25" s="28">
        <f t="shared" si="12"/>
        <v>229.5330799282197</v>
      </c>
      <c r="M25" s="28">
        <f t="shared" si="12"/>
        <v>407.6233364613925</v>
      </c>
      <c r="N25" s="28">
        <f t="shared" si="12"/>
        <v>656.527460406339</v>
      </c>
      <c r="O25" s="28">
        <f t="shared" si="12"/>
        <v>984.3347010902988</v>
      </c>
      <c r="P25" s="28">
        <f t="shared" si="12"/>
        <v>1395.3601126420442</v>
      </c>
      <c r="Q25" s="28">
        <f t="shared" si="12"/>
        <v>1968.5048668209697</v>
      </c>
      <c r="R25" s="28">
        <f t="shared" si="12"/>
        <v>2580.4374210192223</v>
      </c>
      <c r="S25" s="28">
        <f t="shared" si="12"/>
        <v>3425.296485632209</v>
      </c>
      <c r="T25" s="277">
        <f t="shared" si="11"/>
        <v>4241.837623613106</v>
      </c>
      <c r="U25" s="277">
        <f t="shared" si="11"/>
        <v>5401.577354556741</v>
      </c>
      <c r="V25" s="277">
        <f t="shared" si="11"/>
        <v>6582.183290775058</v>
      </c>
      <c r="W25" s="277">
        <f t="shared" si="11"/>
        <v>8119.221299276347</v>
      </c>
      <c r="X25" s="277">
        <f t="shared" si="11"/>
        <v>11874.345814070382</v>
      </c>
      <c r="Y25" s="277">
        <f t="shared" si="11"/>
        <v>16245.21193040947</v>
      </c>
      <c r="Z25" s="277">
        <f t="shared" si="11"/>
        <v>22048.837072645947</v>
      </c>
      <c r="AA25" s="277">
        <f t="shared" si="11"/>
        <v>29090.90165543941</v>
      </c>
      <c r="AB25" s="278"/>
      <c r="AC25" s="292">
        <f t="shared" si="11"/>
        <v>104050.95042828773</v>
      </c>
    </row>
    <row r="26" spans="1:29" ht="18.75" customHeight="1" thickBot="1">
      <c r="A26" s="46"/>
      <c r="B26" s="9"/>
      <c r="C26" s="23">
        <v>130</v>
      </c>
      <c r="D26" s="24" t="s">
        <v>35</v>
      </c>
      <c r="E26" s="20">
        <v>0.15</v>
      </c>
      <c r="F26" s="284">
        <f t="shared" si="12"/>
        <v>9.69544312402484</v>
      </c>
      <c r="G26" s="270">
        <f t="shared" si="12"/>
        <v>19.968548304135556</v>
      </c>
      <c r="H26" s="270">
        <f t="shared" si="12"/>
        <v>35.4151637415005</v>
      </c>
      <c r="I26" s="270">
        <f t="shared" si="12"/>
        <v>56.683848308267514</v>
      </c>
      <c r="J26" s="25">
        <f t="shared" si="12"/>
        <v>86.46945772308948</v>
      </c>
      <c r="K26" s="25">
        <f t="shared" si="12"/>
        <v>124.73091820217226</v>
      </c>
      <c r="L26" s="25">
        <f t="shared" si="12"/>
        <v>172.1498099461648</v>
      </c>
      <c r="M26" s="25">
        <f t="shared" si="12"/>
        <v>305.7175023460444</v>
      </c>
      <c r="N26" s="25">
        <f t="shared" si="12"/>
        <v>492.3955953047543</v>
      </c>
      <c r="O26" s="25">
        <f t="shared" si="12"/>
        <v>738.2510258177242</v>
      </c>
      <c r="P26" s="25">
        <f t="shared" si="12"/>
        <v>1046.520084481533</v>
      </c>
      <c r="Q26" s="25">
        <f t="shared" si="12"/>
        <v>1476.3786501157276</v>
      </c>
      <c r="R26" s="25">
        <f t="shared" si="12"/>
        <v>1935.3280657644166</v>
      </c>
      <c r="S26" s="25">
        <f t="shared" si="12"/>
        <v>2568.972364224157</v>
      </c>
      <c r="T26" s="270">
        <f t="shared" si="11"/>
        <v>3181.3782177098296</v>
      </c>
      <c r="U26" s="270">
        <f t="shared" si="11"/>
        <v>4051.1830159175556</v>
      </c>
      <c r="V26" s="270">
        <f t="shared" si="11"/>
        <v>4936.637468081294</v>
      </c>
      <c r="W26" s="270">
        <f t="shared" si="11"/>
        <v>6089.415974457261</v>
      </c>
      <c r="X26" s="270">
        <f t="shared" si="11"/>
        <v>8905.759360552787</v>
      </c>
      <c r="Y26" s="270">
        <f t="shared" si="11"/>
        <v>12183.908947807102</v>
      </c>
      <c r="Z26" s="270">
        <f t="shared" si="11"/>
        <v>16536.627804484462</v>
      </c>
      <c r="AA26" s="270">
        <f t="shared" si="11"/>
        <v>21818.176241579557</v>
      </c>
      <c r="AB26" s="276"/>
      <c r="AC26" s="288">
        <f t="shared" si="11"/>
        <v>78038.2128212158</v>
      </c>
    </row>
    <row r="27" spans="1:29" ht="18.75" customHeight="1" thickTop="1">
      <c r="A27" s="46"/>
      <c r="B27" s="15" t="s">
        <v>42</v>
      </c>
      <c r="C27" s="15">
        <v>36</v>
      </c>
      <c r="D27" s="19" t="s">
        <v>33</v>
      </c>
      <c r="E27" s="27">
        <v>0.2</v>
      </c>
      <c r="F27" s="105">
        <f t="shared" si="12"/>
        <v>3.5798559227168636</v>
      </c>
      <c r="G27" s="28">
        <f t="shared" si="12"/>
        <v>7.373002450757743</v>
      </c>
      <c r="H27" s="28">
        <f t="shared" si="12"/>
        <v>13.076368150707873</v>
      </c>
      <c r="I27" s="28">
        <f t="shared" si="12"/>
        <v>20.92942091382185</v>
      </c>
      <c r="J27" s="28">
        <f t="shared" si="12"/>
        <v>31.927184390063804</v>
      </c>
      <c r="K27" s="28">
        <f t="shared" si="12"/>
        <v>46.05449287464821</v>
      </c>
      <c r="L27" s="28">
        <f t="shared" si="12"/>
        <v>63.56300674935316</v>
      </c>
      <c r="M27" s="28">
        <f t="shared" si="12"/>
        <v>112.88030855853945</v>
      </c>
      <c r="N27" s="28">
        <f t="shared" si="12"/>
        <v>181.80760442021696</v>
      </c>
      <c r="O27" s="28">
        <f t="shared" si="12"/>
        <v>272.5849941480828</v>
      </c>
      <c r="P27" s="28">
        <f t="shared" si="12"/>
        <v>386.40741580856604</v>
      </c>
      <c r="Q27" s="28">
        <f t="shared" si="12"/>
        <v>545.1244246581148</v>
      </c>
      <c r="R27" s="28">
        <f t="shared" si="12"/>
        <v>714.5826704360923</v>
      </c>
      <c r="S27" s="28">
        <f t="shared" si="12"/>
        <v>948.5436421750733</v>
      </c>
      <c r="T27" s="28">
        <f t="shared" si="11"/>
        <v>1174.662726539014</v>
      </c>
      <c r="U27" s="28">
        <f t="shared" si="11"/>
        <v>1495.8214212618666</v>
      </c>
      <c r="V27" s="28">
        <f t="shared" si="11"/>
        <v>1822.7584497530931</v>
      </c>
      <c r="W27" s="28">
        <f t="shared" si="11"/>
        <v>2248.3997444149886</v>
      </c>
      <c r="X27" s="28">
        <f t="shared" si="11"/>
        <v>3288.280379281029</v>
      </c>
      <c r="Y27" s="28">
        <f t="shared" si="11"/>
        <v>4498.674073036469</v>
      </c>
      <c r="Z27" s="28">
        <f t="shared" si="11"/>
        <v>6105.831804732725</v>
      </c>
      <c r="AA27" s="28">
        <f t="shared" si="11"/>
        <v>8055.941996890914</v>
      </c>
      <c r="AB27" s="203"/>
      <c r="AC27" s="174">
        <f t="shared" si="11"/>
        <v>28814.109349371985</v>
      </c>
    </row>
    <row r="28" spans="1:29" ht="18.75" customHeight="1" thickBot="1">
      <c r="A28" s="46"/>
      <c r="B28" s="9"/>
      <c r="C28" s="23">
        <v>36</v>
      </c>
      <c r="D28" s="24" t="s">
        <v>35</v>
      </c>
      <c r="E28" s="20">
        <v>0.15</v>
      </c>
      <c r="F28" s="104">
        <f t="shared" si="12"/>
        <v>2.684891942037648</v>
      </c>
      <c r="G28" s="25">
        <f t="shared" si="12"/>
        <v>5.529751838068308</v>
      </c>
      <c r="H28" s="25">
        <f t="shared" si="12"/>
        <v>9.807276113030909</v>
      </c>
      <c r="I28" s="25">
        <f t="shared" si="12"/>
        <v>15.69706568536639</v>
      </c>
      <c r="J28" s="25">
        <f t="shared" si="12"/>
        <v>23.945388292547857</v>
      </c>
      <c r="K28" s="25">
        <f t="shared" si="12"/>
        <v>34.540869655986164</v>
      </c>
      <c r="L28" s="25">
        <f t="shared" si="12"/>
        <v>47.67225506201486</v>
      </c>
      <c r="M28" s="25">
        <f t="shared" si="12"/>
        <v>84.6602314189046</v>
      </c>
      <c r="N28" s="25">
        <f t="shared" si="12"/>
        <v>136.35570331516274</v>
      </c>
      <c r="O28" s="25">
        <f t="shared" si="12"/>
        <v>204.43874561106207</v>
      </c>
      <c r="P28" s="25">
        <f t="shared" si="12"/>
        <v>289.80556185642456</v>
      </c>
      <c r="Q28" s="25">
        <f t="shared" si="12"/>
        <v>408.84331849358614</v>
      </c>
      <c r="R28" s="25">
        <f t="shared" si="12"/>
        <v>535.9370028270693</v>
      </c>
      <c r="S28" s="25">
        <f t="shared" si="12"/>
        <v>711.407731631305</v>
      </c>
      <c r="T28" s="25">
        <f t="shared" si="11"/>
        <v>880.9970449042606</v>
      </c>
      <c r="U28" s="25">
        <f t="shared" si="11"/>
        <v>1121.8660659464</v>
      </c>
      <c r="V28" s="25">
        <f t="shared" si="11"/>
        <v>1367.06883731482</v>
      </c>
      <c r="W28" s="25">
        <f t="shared" si="11"/>
        <v>1686.2998083112418</v>
      </c>
      <c r="X28" s="25">
        <f t="shared" si="11"/>
        <v>2466.210284460772</v>
      </c>
      <c r="Y28" s="25">
        <f t="shared" si="11"/>
        <v>3374.005554777352</v>
      </c>
      <c r="Z28" s="25">
        <f t="shared" si="11"/>
        <v>4579.373853549543</v>
      </c>
      <c r="AA28" s="25">
        <f t="shared" si="11"/>
        <v>6041.956497668186</v>
      </c>
      <c r="AB28" s="202"/>
      <c r="AC28" s="173">
        <f t="shared" si="11"/>
        <v>21610.582012028994</v>
      </c>
    </row>
    <row r="29" spans="1:29" ht="18.75" customHeight="1" thickTop="1">
      <c r="A29" s="46"/>
      <c r="B29" s="15" t="s">
        <v>43</v>
      </c>
      <c r="C29" s="15">
        <v>45</v>
      </c>
      <c r="D29" s="19" t="s">
        <v>33</v>
      </c>
      <c r="E29" s="27">
        <v>0.2</v>
      </c>
      <c r="F29" s="105">
        <f t="shared" si="12"/>
        <v>4.474819903396079</v>
      </c>
      <c r="G29" s="28">
        <f t="shared" si="12"/>
        <v>9.216253063447178</v>
      </c>
      <c r="H29" s="28">
        <f t="shared" si="12"/>
        <v>16.34546018838484</v>
      </c>
      <c r="I29" s="28">
        <f t="shared" si="12"/>
        <v>26.16177614227731</v>
      </c>
      <c r="J29" s="28">
        <f t="shared" si="12"/>
        <v>39.90898048757976</v>
      </c>
      <c r="K29" s="28">
        <f t="shared" si="12"/>
        <v>57.568116093310266</v>
      </c>
      <c r="L29" s="28">
        <f t="shared" si="12"/>
        <v>79.45375843669143</v>
      </c>
      <c r="M29" s="28">
        <f t="shared" si="12"/>
        <v>141.1003856981743</v>
      </c>
      <c r="N29" s="28">
        <f t="shared" si="12"/>
        <v>227.25950552527118</v>
      </c>
      <c r="O29" s="28">
        <f t="shared" si="12"/>
        <v>340.73124268510344</v>
      </c>
      <c r="P29" s="28">
        <f t="shared" si="12"/>
        <v>483.00926976070764</v>
      </c>
      <c r="Q29" s="28">
        <f t="shared" si="12"/>
        <v>681.4055308226434</v>
      </c>
      <c r="R29" s="28">
        <f t="shared" si="12"/>
        <v>893.2283380451154</v>
      </c>
      <c r="S29" s="28">
        <f t="shared" si="12"/>
        <v>1185.6795527188415</v>
      </c>
      <c r="T29" s="28">
        <f t="shared" si="11"/>
        <v>1468.3284081737675</v>
      </c>
      <c r="U29" s="28">
        <f t="shared" si="11"/>
        <v>1869.7767765773333</v>
      </c>
      <c r="V29" s="28">
        <f t="shared" si="11"/>
        <v>2278.4480621913667</v>
      </c>
      <c r="W29" s="28">
        <f t="shared" si="11"/>
        <v>2810.4996805187357</v>
      </c>
      <c r="X29" s="28">
        <f t="shared" si="11"/>
        <v>4110.350474101286</v>
      </c>
      <c r="Y29" s="28">
        <f t="shared" si="11"/>
        <v>5623.342591295586</v>
      </c>
      <c r="Z29" s="28">
        <f t="shared" si="11"/>
        <v>7632.289755915905</v>
      </c>
      <c r="AA29" s="28">
        <f t="shared" si="11"/>
        <v>10069.927496113642</v>
      </c>
      <c r="AB29" s="203"/>
      <c r="AC29" s="174">
        <f t="shared" si="11"/>
        <v>36017.636686714985</v>
      </c>
    </row>
    <row r="30" spans="1:29" ht="18.75" customHeight="1" thickBot="1">
      <c r="A30" s="46"/>
      <c r="B30" s="9"/>
      <c r="C30" s="23">
        <v>45</v>
      </c>
      <c r="D30" s="24" t="s">
        <v>35</v>
      </c>
      <c r="E30" s="20">
        <v>0.15</v>
      </c>
      <c r="F30" s="104">
        <f t="shared" si="12"/>
        <v>3.35611492754706</v>
      </c>
      <c r="G30" s="25">
        <f t="shared" si="12"/>
        <v>6.912189797585384</v>
      </c>
      <c r="H30" s="25">
        <f t="shared" si="12"/>
        <v>12.259095141288634</v>
      </c>
      <c r="I30" s="25">
        <f t="shared" si="12"/>
        <v>19.621332106707982</v>
      </c>
      <c r="J30" s="25">
        <f t="shared" si="12"/>
        <v>29.931735365684823</v>
      </c>
      <c r="K30" s="25">
        <f t="shared" si="12"/>
        <v>43.17608706998271</v>
      </c>
      <c r="L30" s="25">
        <f t="shared" si="12"/>
        <v>59.59031882751857</v>
      </c>
      <c r="M30" s="25">
        <f t="shared" si="12"/>
        <v>105.82528927363074</v>
      </c>
      <c r="N30" s="25">
        <f t="shared" si="12"/>
        <v>170.4446291439534</v>
      </c>
      <c r="O30" s="25">
        <f t="shared" si="12"/>
        <v>255.5484320138276</v>
      </c>
      <c r="P30" s="25">
        <f t="shared" si="12"/>
        <v>362.25695232053073</v>
      </c>
      <c r="Q30" s="25">
        <f t="shared" si="12"/>
        <v>511.0541481169825</v>
      </c>
      <c r="R30" s="25">
        <f t="shared" si="12"/>
        <v>669.9212535338365</v>
      </c>
      <c r="S30" s="25">
        <f t="shared" si="12"/>
        <v>889.2596645391313</v>
      </c>
      <c r="T30" s="25">
        <f t="shared" si="11"/>
        <v>1101.2463061303258</v>
      </c>
      <c r="U30" s="25">
        <f t="shared" si="11"/>
        <v>1402.332582433</v>
      </c>
      <c r="V30" s="25">
        <f t="shared" si="11"/>
        <v>1708.836046643525</v>
      </c>
      <c r="W30" s="25">
        <f t="shared" si="11"/>
        <v>2107.874760389052</v>
      </c>
      <c r="X30" s="25">
        <f t="shared" si="11"/>
        <v>3082.7628555759643</v>
      </c>
      <c r="Y30" s="25">
        <f t="shared" si="11"/>
        <v>4217.50694347169</v>
      </c>
      <c r="Z30" s="25">
        <f t="shared" si="11"/>
        <v>5724.217316936929</v>
      </c>
      <c r="AA30" s="25">
        <f t="shared" si="11"/>
        <v>7552.445622085233</v>
      </c>
      <c r="AB30" s="202"/>
      <c r="AC30" s="173">
        <f t="shared" si="11"/>
        <v>27013.227515036244</v>
      </c>
    </row>
    <row r="31" spans="1:29" ht="18.75" customHeight="1" thickTop="1">
      <c r="A31" s="46"/>
      <c r="B31" s="15" t="s">
        <v>45</v>
      </c>
      <c r="C31" s="15">
        <v>61</v>
      </c>
      <c r="D31" s="19" t="s">
        <v>33</v>
      </c>
      <c r="E31" s="27">
        <v>0.2</v>
      </c>
      <c r="F31" s="105">
        <f t="shared" si="12"/>
        <v>6.06586698015913</v>
      </c>
      <c r="G31" s="28">
        <f t="shared" si="12"/>
        <v>12.493143041561733</v>
      </c>
      <c r="H31" s="28">
        <f t="shared" si="12"/>
        <v>22.157179366477237</v>
      </c>
      <c r="I31" s="28">
        <f t="shared" si="12"/>
        <v>35.46374099286481</v>
      </c>
      <c r="J31" s="28">
        <f t="shared" si="12"/>
        <v>54.09884021649701</v>
      </c>
      <c r="K31" s="28">
        <f t="shared" si="12"/>
        <v>78.03677959315392</v>
      </c>
      <c r="L31" s="28">
        <f t="shared" si="12"/>
        <v>107.70398365862619</v>
      </c>
      <c r="M31" s="28">
        <f t="shared" si="12"/>
        <v>191.26941172419188</v>
      </c>
      <c r="N31" s="28">
        <f t="shared" si="12"/>
        <v>308.0628852675899</v>
      </c>
      <c r="O31" s="28">
        <f t="shared" si="12"/>
        <v>461.8801289731403</v>
      </c>
      <c r="P31" s="28">
        <f t="shared" si="12"/>
        <v>654.7458990089593</v>
      </c>
      <c r="Q31" s="28">
        <f t="shared" si="12"/>
        <v>923.6830528929167</v>
      </c>
      <c r="R31" s="28">
        <f t="shared" si="12"/>
        <v>1210.820636016712</v>
      </c>
      <c r="S31" s="28">
        <f t="shared" si="12"/>
        <v>1607.254504796652</v>
      </c>
      <c r="T31" s="28">
        <f t="shared" si="11"/>
        <v>1990.4007310799961</v>
      </c>
      <c r="U31" s="28">
        <f t="shared" si="11"/>
        <v>2534.586297138163</v>
      </c>
      <c r="V31" s="28">
        <f t="shared" si="11"/>
        <v>3088.562928748297</v>
      </c>
      <c r="W31" s="28">
        <f t="shared" si="11"/>
        <v>3809.7884558142864</v>
      </c>
      <c r="X31" s="28">
        <f t="shared" si="11"/>
        <v>5571.808420448411</v>
      </c>
      <c r="Y31" s="28">
        <f t="shared" si="11"/>
        <v>7622.753290422906</v>
      </c>
      <c r="Z31" s="28">
        <f t="shared" si="11"/>
        <v>10345.99278024156</v>
      </c>
      <c r="AA31" s="28">
        <f t="shared" si="11"/>
        <v>13650.346161398496</v>
      </c>
      <c r="AB31" s="203"/>
      <c r="AC31" s="174">
        <f t="shared" si="11"/>
        <v>48823.90750865809</v>
      </c>
    </row>
    <row r="32" spans="1:29" ht="18.75" customHeight="1" thickBot="1">
      <c r="A32" s="12"/>
      <c r="B32" s="9"/>
      <c r="C32" s="23">
        <v>61</v>
      </c>
      <c r="D32" s="24" t="s">
        <v>35</v>
      </c>
      <c r="E32" s="20">
        <v>0.15</v>
      </c>
      <c r="F32" s="104">
        <f t="shared" si="12"/>
        <v>4.549400235119347</v>
      </c>
      <c r="G32" s="25">
        <f t="shared" si="12"/>
        <v>9.3698572811713</v>
      </c>
      <c r="H32" s="25">
        <f t="shared" si="12"/>
        <v>16.617884524857924</v>
      </c>
      <c r="I32" s="25">
        <f t="shared" si="12"/>
        <v>26.5978057446486</v>
      </c>
      <c r="J32" s="25">
        <f t="shared" si="12"/>
        <v>40.574130162372754</v>
      </c>
      <c r="K32" s="25">
        <f t="shared" si="12"/>
        <v>58.52758469486544</v>
      </c>
      <c r="L32" s="25">
        <f t="shared" si="12"/>
        <v>80.77798774396963</v>
      </c>
      <c r="M32" s="25">
        <f t="shared" si="12"/>
        <v>143.4520587931439</v>
      </c>
      <c r="N32" s="25">
        <f t="shared" si="12"/>
        <v>231.04716395069238</v>
      </c>
      <c r="O32" s="25">
        <f t="shared" si="12"/>
        <v>346.4100967298552</v>
      </c>
      <c r="P32" s="25">
        <f t="shared" si="12"/>
        <v>491.0594242567194</v>
      </c>
      <c r="Q32" s="25">
        <f t="shared" si="12"/>
        <v>692.7622896696876</v>
      </c>
      <c r="R32" s="25">
        <f t="shared" si="12"/>
        <v>908.1154770125338</v>
      </c>
      <c r="S32" s="25">
        <f t="shared" si="12"/>
        <v>1205.440878597489</v>
      </c>
      <c r="T32" s="25">
        <f t="shared" si="11"/>
        <v>1492.8005483099973</v>
      </c>
      <c r="U32" s="25">
        <f t="shared" si="11"/>
        <v>1900.9397228536225</v>
      </c>
      <c r="V32" s="25">
        <f t="shared" si="11"/>
        <v>2316.422196561223</v>
      </c>
      <c r="W32" s="25">
        <f t="shared" si="11"/>
        <v>2857.3413418607147</v>
      </c>
      <c r="X32" s="25">
        <f t="shared" si="11"/>
        <v>4178.856315336308</v>
      </c>
      <c r="Y32" s="25">
        <f t="shared" si="11"/>
        <v>5717.064967817179</v>
      </c>
      <c r="Z32" s="25">
        <f t="shared" si="11"/>
        <v>7759.494585181169</v>
      </c>
      <c r="AA32" s="25">
        <f t="shared" si="11"/>
        <v>10237.75962104887</v>
      </c>
      <c r="AB32" s="210"/>
      <c r="AC32" s="176">
        <f t="shared" si="11"/>
        <v>36617.93063149357</v>
      </c>
    </row>
    <row r="33" spans="1:29" ht="18.75" customHeight="1" thickBot="1">
      <c r="A33" s="97"/>
      <c r="B33" s="94"/>
      <c r="C33" s="95"/>
      <c r="D33" s="95"/>
      <c r="E33" s="96" t="s">
        <v>46</v>
      </c>
      <c r="F33" s="101">
        <v>28</v>
      </c>
      <c r="G33" s="98">
        <v>24</v>
      </c>
      <c r="H33" s="98">
        <v>24</v>
      </c>
      <c r="I33" s="98">
        <v>20</v>
      </c>
      <c r="J33" s="98">
        <v>20</v>
      </c>
      <c r="K33" s="98">
        <v>18</v>
      </c>
      <c r="L33" s="98">
        <v>18</v>
      </c>
      <c r="M33" s="98">
        <v>16</v>
      </c>
      <c r="N33" s="98">
        <v>14</v>
      </c>
      <c r="O33" s="98">
        <v>14</v>
      </c>
      <c r="P33" s="98">
        <v>12</v>
      </c>
      <c r="Q33" s="98">
        <v>12</v>
      </c>
      <c r="R33" s="98">
        <v>12</v>
      </c>
      <c r="S33" s="98">
        <v>12</v>
      </c>
      <c r="T33" s="98">
        <v>12</v>
      </c>
      <c r="U33" s="98">
        <v>12</v>
      </c>
      <c r="V33" s="98">
        <v>12</v>
      </c>
      <c r="W33" s="98">
        <v>12</v>
      </c>
      <c r="X33" s="98">
        <v>12</v>
      </c>
      <c r="Y33" s="98">
        <v>12</v>
      </c>
      <c r="Z33" s="98">
        <v>12</v>
      </c>
      <c r="AA33" s="98">
        <v>12</v>
      </c>
      <c r="AB33" s="267"/>
      <c r="AC33" s="268">
        <v>12</v>
      </c>
    </row>
    <row r="34" spans="1:29" ht="18.75" customHeight="1" thickBot="1" thickTop="1">
      <c r="A34" s="8"/>
      <c r="B34" s="51"/>
      <c r="C34" s="49"/>
      <c r="D34" s="49"/>
      <c r="E34" s="90" t="s">
        <v>26</v>
      </c>
      <c r="F34" s="108">
        <f aca="true" t="shared" si="13" ref="F34:AA34">0.7854*(F$4-(0.9743/F$33))^2</f>
        <v>0.03637389809801786</v>
      </c>
      <c r="G34" s="50">
        <f t="shared" si="13"/>
        <v>0.05806609529313541</v>
      </c>
      <c r="H34" s="50">
        <f t="shared" si="13"/>
        <v>0.08782825560563541</v>
      </c>
      <c r="I34" s="50">
        <f t="shared" si="13"/>
        <v>0.11871617584711498</v>
      </c>
      <c r="J34" s="50">
        <f t="shared" si="13"/>
        <v>0.159953111972115</v>
      </c>
      <c r="K34" s="50">
        <f t="shared" si="13"/>
        <v>0.20298059524335182</v>
      </c>
      <c r="L34" s="50">
        <f t="shared" si="13"/>
        <v>0.2559580069100185</v>
      </c>
      <c r="M34" s="50">
        <f t="shared" si="13"/>
        <v>0.37296087464392974</v>
      </c>
      <c r="N34" s="50">
        <f t="shared" si="13"/>
        <v>0.5094737948920715</v>
      </c>
      <c r="O34" s="50">
        <f t="shared" si="13"/>
        <v>0.6798873623920714</v>
      </c>
      <c r="P34" s="50">
        <f t="shared" si="13"/>
        <v>0.8557214461725415</v>
      </c>
      <c r="Q34" s="50">
        <f t="shared" si="13"/>
        <v>1.0729450874225415</v>
      </c>
      <c r="R34" s="50">
        <f t="shared" si="13"/>
        <v>1.3147124786725415</v>
      </c>
      <c r="S34" s="50">
        <f t="shared" si="13"/>
        <v>1.5810236199225414</v>
      </c>
      <c r="T34" s="50">
        <f t="shared" si="13"/>
        <v>1.8718785111725413</v>
      </c>
      <c r="U34" s="50">
        <f t="shared" si="13"/>
        <v>2.1872771524225416</v>
      </c>
      <c r="V34" s="50">
        <f t="shared" si="13"/>
        <v>2.5272195436725413</v>
      </c>
      <c r="W34" s="50">
        <f t="shared" si="13"/>
        <v>2.8917056849225413</v>
      </c>
      <c r="X34" s="50">
        <f t="shared" si="13"/>
        <v>3.694309217422541</v>
      </c>
      <c r="Y34" s="50">
        <f t="shared" si="13"/>
        <v>4.595087749922541</v>
      </c>
      <c r="Z34" s="50">
        <f t="shared" si="13"/>
        <v>5.594041282422541</v>
      </c>
      <c r="AA34" s="50">
        <f t="shared" si="13"/>
        <v>6.691169814922541</v>
      </c>
      <c r="AB34" s="256"/>
      <c r="AC34" s="266">
        <f>0.7854*(AC$4-(0.9743/AC$33))^2</f>
        <v>15.335616009922543</v>
      </c>
    </row>
    <row r="35" spans="1:29" ht="18.75" customHeight="1" thickBot="1" thickTop="1">
      <c r="A35" s="46"/>
      <c r="B35" s="84" t="s">
        <v>28</v>
      </c>
      <c r="C35" s="84" t="s">
        <v>86</v>
      </c>
      <c r="D35" s="84" t="s">
        <v>29</v>
      </c>
      <c r="E35" s="99" t="s">
        <v>30</v>
      </c>
      <c r="F35" s="115" t="str">
        <f>IF($C$2="I","TIGHTENING TORQUE in Lbs·ft","TIGHTENING TORQUE in N·m")</f>
        <v>TIGHTENING TORQUE in Lbs·ft</v>
      </c>
      <c r="G35" s="116"/>
      <c r="H35" s="117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8" t="str">
        <f>IF($C$2="I","Multiply by 1.356 to obtain N*m","Multiply by 0.7376 to obtain Lbs*Ft")</f>
        <v>Multiply by 1.356 to obtain N*m</v>
      </c>
      <c r="T35" s="116"/>
      <c r="U35" s="116"/>
      <c r="V35" s="116"/>
      <c r="W35" s="116"/>
      <c r="X35" s="116"/>
      <c r="Y35" s="116"/>
      <c r="Z35" s="116"/>
      <c r="AA35" s="116"/>
      <c r="AB35" s="190"/>
      <c r="AC35" s="175"/>
    </row>
    <row r="36" spans="1:29" ht="18.75" customHeight="1">
      <c r="A36" s="46"/>
      <c r="B36" s="9" t="s">
        <v>32</v>
      </c>
      <c r="C36" s="9">
        <v>36</v>
      </c>
      <c r="D36" s="22" t="s">
        <v>33</v>
      </c>
      <c r="E36" s="55">
        <v>0.2</v>
      </c>
      <c r="F36" s="111">
        <f aca="true" t="shared" si="14" ref="F36:O37">(0.001*$M$3*25.4^3*6.894757*$E36*$C36*F$34*F$4)*IF($C$2="I",0.737561,1)</f>
        <v>4.092056985733424</v>
      </c>
      <c r="G36" s="56">
        <f t="shared" si="14"/>
        <v>8.165531579755458</v>
      </c>
      <c r="H36" s="56">
        <f t="shared" si="14"/>
        <v>14.82099440898552</v>
      </c>
      <c r="I36" s="56">
        <f t="shared" si="14"/>
        <v>23.372209707216665</v>
      </c>
      <c r="J36" s="56">
        <f t="shared" si="14"/>
        <v>35.98939258429175</v>
      </c>
      <c r="K36" s="56">
        <f t="shared" si="14"/>
        <v>51.37938092626608</v>
      </c>
      <c r="L36" s="56">
        <f t="shared" si="14"/>
        <v>71.98807420970516</v>
      </c>
      <c r="M36" s="56">
        <f t="shared" si="14"/>
        <v>125.87409370142053</v>
      </c>
      <c r="N36" s="56">
        <f t="shared" si="14"/>
        <v>200.60498562358904</v>
      </c>
      <c r="O36" s="56">
        <f t="shared" si="14"/>
        <v>305.9488233338352</v>
      </c>
      <c r="P36" s="56">
        <f aca="true" t="shared" si="15" ref="P36:AC37">(0.001*$M$3*25.4^3*6.894757*$E36*$C36*P$34*P$4)*IF($C$2="I",0.737561,1)</f>
        <v>433.20828867373547</v>
      </c>
      <c r="Q36" s="269">
        <f t="shared" si="15"/>
        <v>603.5306455833264</v>
      </c>
      <c r="R36" s="269">
        <f t="shared" si="15"/>
        <v>813.4770440185035</v>
      </c>
      <c r="S36" s="269">
        <f t="shared" si="15"/>
        <v>1067.1892351619254</v>
      </c>
      <c r="T36" s="269">
        <f t="shared" si="15"/>
        <v>1368.8089701962515</v>
      </c>
      <c r="U36" s="269">
        <f t="shared" si="15"/>
        <v>1722.4780003041415</v>
      </c>
      <c r="V36" s="269">
        <f t="shared" si="15"/>
        <v>2132.3380766682535</v>
      </c>
      <c r="W36" s="269">
        <f t="shared" si="15"/>
        <v>2602.5309504712477</v>
      </c>
      <c r="X36" s="269">
        <f t="shared" si="15"/>
        <v>3740.4820951245188</v>
      </c>
      <c r="Y36" s="269">
        <f t="shared" si="15"/>
        <v>5169.46544372523</v>
      </c>
      <c r="Z36" s="269">
        <f t="shared" si="15"/>
        <v>6922.615005734652</v>
      </c>
      <c r="AA36" s="269">
        <f t="shared" si="15"/>
        <v>9033.064790614062</v>
      </c>
      <c r="AB36" s="275"/>
      <c r="AC36" s="291">
        <f t="shared" si="15"/>
        <v>31054.572709991575</v>
      </c>
    </row>
    <row r="37" spans="1:29" ht="18.75" customHeight="1" thickBot="1">
      <c r="A37" s="46" t="s">
        <v>47</v>
      </c>
      <c r="B37" s="9"/>
      <c r="C37" s="23">
        <v>36</v>
      </c>
      <c r="D37" s="24" t="s">
        <v>35</v>
      </c>
      <c r="E37" s="20">
        <v>0.15</v>
      </c>
      <c r="F37" s="104">
        <f t="shared" si="14"/>
        <v>3.0690427393000688</v>
      </c>
      <c r="G37" s="25">
        <f t="shared" si="14"/>
        <v>6.124148684816594</v>
      </c>
      <c r="H37" s="25">
        <f t="shared" si="14"/>
        <v>11.11574580673914</v>
      </c>
      <c r="I37" s="25">
        <f t="shared" si="14"/>
        <v>17.5291572804125</v>
      </c>
      <c r="J37" s="25">
        <f t="shared" si="14"/>
        <v>26.992044438218812</v>
      </c>
      <c r="K37" s="25">
        <f t="shared" si="14"/>
        <v>38.534535694699564</v>
      </c>
      <c r="L37" s="25">
        <f t="shared" si="14"/>
        <v>53.991055657278885</v>
      </c>
      <c r="M37" s="25">
        <f t="shared" si="14"/>
        <v>94.4055702760654</v>
      </c>
      <c r="N37" s="25">
        <f t="shared" si="14"/>
        <v>150.4537392176918</v>
      </c>
      <c r="O37" s="25">
        <f t="shared" si="14"/>
        <v>229.46161750037643</v>
      </c>
      <c r="P37" s="25">
        <f t="shared" si="15"/>
        <v>324.9062165053016</v>
      </c>
      <c r="Q37" s="270">
        <f t="shared" si="15"/>
        <v>452.64798418749496</v>
      </c>
      <c r="R37" s="270">
        <f t="shared" si="15"/>
        <v>610.1077830138777</v>
      </c>
      <c r="S37" s="270">
        <f t="shared" si="15"/>
        <v>800.3919263714441</v>
      </c>
      <c r="T37" s="270">
        <f t="shared" si="15"/>
        <v>1026.6067276471888</v>
      </c>
      <c r="U37" s="270">
        <f t="shared" si="15"/>
        <v>1291.858500228106</v>
      </c>
      <c r="V37" s="270">
        <f t="shared" si="15"/>
        <v>1599.2535575011902</v>
      </c>
      <c r="W37" s="270">
        <f t="shared" si="15"/>
        <v>1951.8982128534362</v>
      </c>
      <c r="X37" s="270">
        <f t="shared" si="15"/>
        <v>2805.361571343389</v>
      </c>
      <c r="Y37" s="270">
        <f t="shared" si="15"/>
        <v>3877.0990827939227</v>
      </c>
      <c r="Z37" s="270">
        <f t="shared" si="15"/>
        <v>5191.96125430099</v>
      </c>
      <c r="AA37" s="270">
        <f t="shared" si="15"/>
        <v>6774.798592960547</v>
      </c>
      <c r="AB37" s="276"/>
      <c r="AC37" s="288">
        <f t="shared" si="15"/>
        <v>23290.929532493683</v>
      </c>
    </row>
    <row r="38" spans="1:29" ht="18.75" customHeight="1" thickTop="1">
      <c r="A38" s="46" t="s">
        <v>48</v>
      </c>
      <c r="B38" s="15" t="s">
        <v>37</v>
      </c>
      <c r="C38" s="26">
        <v>57</v>
      </c>
      <c r="D38" s="19" t="s">
        <v>33</v>
      </c>
      <c r="E38" s="27">
        <v>0.2</v>
      </c>
      <c r="F38" s="109">
        <f aca="true" t="shared" si="16" ref="F38:M38">(0.001*$M$3*25.4^3*6.894757*$E38*$C38*F$34*F$4)*IF($C$2="I",0.737561,1)</f>
        <v>6.479090227411255</v>
      </c>
      <c r="G38" s="62">
        <f t="shared" si="16"/>
        <v>12.92875833461281</v>
      </c>
      <c r="H38" s="62">
        <f t="shared" si="16"/>
        <v>23.46657448089374</v>
      </c>
      <c r="I38" s="62">
        <f t="shared" si="16"/>
        <v>37.005998703093056</v>
      </c>
      <c r="J38" s="62">
        <f t="shared" si="16"/>
        <v>56.983204925128604</v>
      </c>
      <c r="K38" s="62">
        <f t="shared" si="16"/>
        <v>81.35068646658794</v>
      </c>
      <c r="L38" s="62">
        <f t="shared" si="16"/>
        <v>113.98111749869987</v>
      </c>
      <c r="M38" s="62">
        <f t="shared" si="16"/>
        <v>199.3006483605825</v>
      </c>
      <c r="N38" s="300" t="s">
        <v>99</v>
      </c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252"/>
      <c r="AC38" s="262">
        <f>(0.001*$M$3*25.4^3*6.894757*$E38*$C38*AC$34*AC$4)*IF($C$2="I",0.737561,1)</f>
        <v>49169.74012415333</v>
      </c>
    </row>
    <row r="39" spans="1:29" ht="18.75" customHeight="1">
      <c r="A39" s="46" t="s">
        <v>49</v>
      </c>
      <c r="B39" s="153"/>
      <c r="C39" s="29">
        <v>36</v>
      </c>
      <c r="D39" s="10" t="s">
        <v>33</v>
      </c>
      <c r="E39" s="20">
        <v>0.2</v>
      </c>
      <c r="F39" s="302" t="s">
        <v>99</v>
      </c>
      <c r="G39" s="311"/>
      <c r="H39" s="311"/>
      <c r="I39" s="311"/>
      <c r="J39" s="311"/>
      <c r="K39" s="311"/>
      <c r="L39" s="311"/>
      <c r="M39" s="313"/>
      <c r="N39" s="61">
        <f aca="true" t="shared" si="17" ref="N39:AC39">(0.001*$M$3*25.4^3*6.894757*$E39*$C39*N$34*N$4)*IF($C$2="I",0.737561,1)</f>
        <v>200.60498562358904</v>
      </c>
      <c r="O39" s="61">
        <f t="shared" si="17"/>
        <v>305.9488233338352</v>
      </c>
      <c r="P39" s="61">
        <f t="shared" si="17"/>
        <v>433.20828867373547</v>
      </c>
      <c r="Q39" s="61">
        <f t="shared" si="17"/>
        <v>603.5306455833264</v>
      </c>
      <c r="R39" s="61">
        <f t="shared" si="17"/>
        <v>813.4770440185035</v>
      </c>
      <c r="S39" s="61">
        <f t="shared" si="17"/>
        <v>1067.1892351619254</v>
      </c>
      <c r="T39" s="271">
        <f t="shared" si="17"/>
        <v>1368.8089701962515</v>
      </c>
      <c r="U39" s="271">
        <f t="shared" si="17"/>
        <v>1722.4780003041415</v>
      </c>
      <c r="V39" s="271">
        <f t="shared" si="17"/>
        <v>2132.3380766682535</v>
      </c>
      <c r="W39" s="271">
        <f t="shared" si="17"/>
        <v>2602.5309504712477</v>
      </c>
      <c r="X39" s="271">
        <f t="shared" si="17"/>
        <v>3740.4820951245188</v>
      </c>
      <c r="Y39" s="271">
        <f t="shared" si="17"/>
        <v>5169.46544372523</v>
      </c>
      <c r="Z39" s="271">
        <f t="shared" si="17"/>
        <v>6922.615005734652</v>
      </c>
      <c r="AA39" s="271">
        <f t="shared" si="17"/>
        <v>9033.064790614062</v>
      </c>
      <c r="AB39" s="272"/>
      <c r="AC39" s="289">
        <f t="shared" si="17"/>
        <v>31054.572709991575</v>
      </c>
    </row>
    <row r="40" spans="1:29" ht="18.75" customHeight="1">
      <c r="A40" s="46" t="s">
        <v>38</v>
      </c>
      <c r="B40" s="153"/>
      <c r="C40" s="29">
        <v>57</v>
      </c>
      <c r="D40" s="24" t="s">
        <v>35</v>
      </c>
      <c r="E40" s="20">
        <v>0.15</v>
      </c>
      <c r="F40" s="110">
        <f aca="true" t="shared" si="18" ref="F40:M40">(0.001*$M$3*25.4^3*6.894757*$E40*$C40*F$34*F$4)*IF($C$2="I",0.737561,1)</f>
        <v>4.8593176705584415</v>
      </c>
      <c r="G40" s="63">
        <f t="shared" si="18"/>
        <v>9.696568750959607</v>
      </c>
      <c r="H40" s="63">
        <f t="shared" si="18"/>
        <v>17.599930860670305</v>
      </c>
      <c r="I40" s="63">
        <f t="shared" si="18"/>
        <v>27.75449902731979</v>
      </c>
      <c r="J40" s="63">
        <f t="shared" si="18"/>
        <v>42.73740369384645</v>
      </c>
      <c r="K40" s="63">
        <f t="shared" si="18"/>
        <v>61.01301484994096</v>
      </c>
      <c r="L40" s="63">
        <f t="shared" si="18"/>
        <v>85.4858381240249</v>
      </c>
      <c r="M40" s="63">
        <f t="shared" si="18"/>
        <v>149.47548627043687</v>
      </c>
      <c r="N40" s="304" t="s">
        <v>99</v>
      </c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259"/>
      <c r="AC40" s="263">
        <f>(0.001*$M$3*25.4^3*6.894757*$E40*$C40*AC$34*AC$4)*IF($C$2="I",0.737561,1)</f>
        <v>36877.305093115</v>
      </c>
    </row>
    <row r="41" spans="1:29" ht="18.75" customHeight="1" thickBot="1">
      <c r="A41" s="52"/>
      <c r="B41" s="155"/>
      <c r="C41" s="57">
        <v>36</v>
      </c>
      <c r="D41" s="58" t="s">
        <v>35</v>
      </c>
      <c r="E41" s="59">
        <v>0.15</v>
      </c>
      <c r="F41" s="297" t="s">
        <v>99</v>
      </c>
      <c r="G41" s="307"/>
      <c r="H41" s="307"/>
      <c r="I41" s="307"/>
      <c r="J41" s="307"/>
      <c r="K41" s="307"/>
      <c r="L41" s="307"/>
      <c r="M41" s="308"/>
      <c r="N41" s="60">
        <f aca="true" t="shared" si="19" ref="N41:AC46">(0.001*$M$3*25.4^3*6.894757*$E41*$C41*N$34*N$4)*IF($C$2="I",0.737561,1)</f>
        <v>150.4537392176918</v>
      </c>
      <c r="O41" s="60">
        <f t="shared" si="19"/>
        <v>229.46161750037643</v>
      </c>
      <c r="P41" s="60">
        <f t="shared" si="19"/>
        <v>324.9062165053016</v>
      </c>
      <c r="Q41" s="60">
        <f t="shared" si="19"/>
        <v>452.64798418749496</v>
      </c>
      <c r="R41" s="60">
        <f t="shared" si="19"/>
        <v>610.1077830138777</v>
      </c>
      <c r="S41" s="60">
        <f t="shared" si="19"/>
        <v>800.3919263714441</v>
      </c>
      <c r="T41" s="273">
        <f t="shared" si="19"/>
        <v>1026.6067276471888</v>
      </c>
      <c r="U41" s="273">
        <f t="shared" si="19"/>
        <v>1291.858500228106</v>
      </c>
      <c r="V41" s="273">
        <f t="shared" si="19"/>
        <v>1599.2535575011902</v>
      </c>
      <c r="W41" s="273">
        <f t="shared" si="19"/>
        <v>1951.8982128534362</v>
      </c>
      <c r="X41" s="273">
        <f t="shared" si="19"/>
        <v>2805.361571343389</v>
      </c>
      <c r="Y41" s="273">
        <f t="shared" si="19"/>
        <v>3877.0990827939227</v>
      </c>
      <c r="Z41" s="273">
        <f t="shared" si="19"/>
        <v>5191.96125430099</v>
      </c>
      <c r="AA41" s="273">
        <f t="shared" si="19"/>
        <v>6774.798592960547</v>
      </c>
      <c r="AB41" s="274"/>
      <c r="AC41" s="290">
        <f t="shared" si="19"/>
        <v>23290.929532493683</v>
      </c>
    </row>
    <row r="42" spans="1:29" ht="18.75" customHeight="1" thickTop="1">
      <c r="A42" s="46" t="s">
        <v>40</v>
      </c>
      <c r="B42" s="9" t="s">
        <v>39</v>
      </c>
      <c r="C42" s="9">
        <v>92</v>
      </c>
      <c r="D42" s="22" t="s">
        <v>33</v>
      </c>
      <c r="E42" s="55">
        <v>0.2</v>
      </c>
      <c r="F42" s="111">
        <f aca="true" t="shared" si="20" ref="F42:M46">(0.001*$M$3*25.4^3*6.894757*$E42*$C42*F$34*F$4)*IF($C$2="I",0.737561,1)</f>
        <v>10.457478963540975</v>
      </c>
      <c r="G42" s="56">
        <f t="shared" si="20"/>
        <v>20.867469592708392</v>
      </c>
      <c r="H42" s="56">
        <f t="shared" si="20"/>
        <v>37.87587460074078</v>
      </c>
      <c r="I42" s="56">
        <f t="shared" si="20"/>
        <v>59.72898036288705</v>
      </c>
      <c r="J42" s="56">
        <f t="shared" si="20"/>
        <v>91.9728921598567</v>
      </c>
      <c r="K42" s="56">
        <f t="shared" si="20"/>
        <v>131.30286236712442</v>
      </c>
      <c r="L42" s="56">
        <f t="shared" si="20"/>
        <v>183.96952298035768</v>
      </c>
      <c r="M42" s="56">
        <f t="shared" si="20"/>
        <v>321.6782394591859</v>
      </c>
      <c r="N42" s="56">
        <f t="shared" si="19"/>
        <v>512.6571854825055</v>
      </c>
      <c r="O42" s="56">
        <f t="shared" si="19"/>
        <v>781.8692151864678</v>
      </c>
      <c r="P42" s="269">
        <f t="shared" si="19"/>
        <v>1107.0878488328797</v>
      </c>
      <c r="Q42" s="269">
        <f t="shared" si="19"/>
        <v>1542.356094268501</v>
      </c>
      <c r="R42" s="269">
        <f t="shared" si="19"/>
        <v>2078.8857791583982</v>
      </c>
      <c r="S42" s="269">
        <f t="shared" si="19"/>
        <v>2727.2613787471428</v>
      </c>
      <c r="T42" s="269">
        <f t="shared" si="19"/>
        <v>3498.06736827931</v>
      </c>
      <c r="U42" s="269">
        <f t="shared" si="19"/>
        <v>4401.888222999472</v>
      </c>
      <c r="V42" s="269">
        <f t="shared" si="19"/>
        <v>5449.308418152204</v>
      </c>
      <c r="W42" s="269">
        <f t="shared" si="19"/>
        <v>6650.912428982078</v>
      </c>
      <c r="X42" s="269">
        <f t="shared" si="19"/>
        <v>9559.00979865155</v>
      </c>
      <c r="Y42" s="269">
        <f t="shared" si="19"/>
        <v>13210.856133964478</v>
      </c>
      <c r="Z42" s="269">
        <f t="shared" si="19"/>
        <v>17691.127236877448</v>
      </c>
      <c r="AA42" s="269">
        <f t="shared" si="19"/>
        <v>23084.49890934705</v>
      </c>
      <c r="AB42" s="275"/>
      <c r="AC42" s="291">
        <f t="shared" si="19"/>
        <v>79361.68581442293</v>
      </c>
    </row>
    <row r="43" spans="1:29" ht="18.75" customHeight="1" thickBot="1">
      <c r="A43" s="46" t="s">
        <v>41</v>
      </c>
      <c r="B43" s="9" t="s">
        <v>100</v>
      </c>
      <c r="C43" s="23">
        <v>92</v>
      </c>
      <c r="D43" s="24" t="s">
        <v>35</v>
      </c>
      <c r="E43" s="20">
        <v>0.15</v>
      </c>
      <c r="F43" s="104">
        <f t="shared" si="20"/>
        <v>7.843109222655731</v>
      </c>
      <c r="G43" s="25">
        <f t="shared" si="20"/>
        <v>15.650602194531297</v>
      </c>
      <c r="H43" s="25">
        <f t="shared" si="20"/>
        <v>28.40690595055558</v>
      </c>
      <c r="I43" s="25">
        <f t="shared" si="20"/>
        <v>44.79673527216528</v>
      </c>
      <c r="J43" s="25">
        <f t="shared" si="20"/>
        <v>68.97966911989253</v>
      </c>
      <c r="K43" s="25">
        <f t="shared" si="20"/>
        <v>98.47714677534331</v>
      </c>
      <c r="L43" s="25">
        <f t="shared" si="20"/>
        <v>137.97714223526827</v>
      </c>
      <c r="M43" s="25">
        <f t="shared" si="20"/>
        <v>241.25867959438938</v>
      </c>
      <c r="N43" s="25">
        <f t="shared" si="19"/>
        <v>384.49288911187904</v>
      </c>
      <c r="O43" s="25">
        <f t="shared" si="19"/>
        <v>586.4019113898509</v>
      </c>
      <c r="P43" s="270">
        <f t="shared" si="19"/>
        <v>830.3158866246597</v>
      </c>
      <c r="Q43" s="270">
        <f t="shared" si="19"/>
        <v>1156.767070701376</v>
      </c>
      <c r="R43" s="270">
        <f t="shared" si="19"/>
        <v>1559.1643343687986</v>
      </c>
      <c r="S43" s="270">
        <f t="shared" si="19"/>
        <v>2045.446034060357</v>
      </c>
      <c r="T43" s="270">
        <f t="shared" si="19"/>
        <v>2623.550526209482</v>
      </c>
      <c r="U43" s="270">
        <f t="shared" si="19"/>
        <v>3301.4161672496043</v>
      </c>
      <c r="V43" s="270">
        <f t="shared" si="19"/>
        <v>4086.981313614153</v>
      </c>
      <c r="W43" s="270">
        <f t="shared" si="19"/>
        <v>4988.184321736559</v>
      </c>
      <c r="X43" s="270">
        <f t="shared" si="19"/>
        <v>7169.257348988663</v>
      </c>
      <c r="Y43" s="270">
        <f t="shared" si="19"/>
        <v>9908.142100473357</v>
      </c>
      <c r="Z43" s="270">
        <f t="shared" si="19"/>
        <v>13268.345427658085</v>
      </c>
      <c r="AA43" s="270">
        <f t="shared" si="19"/>
        <v>17313.374182010284</v>
      </c>
      <c r="AB43" s="276"/>
      <c r="AC43" s="288">
        <f t="shared" si="19"/>
        <v>59521.26436081719</v>
      </c>
    </row>
    <row r="44" spans="1:29" ht="18.75" customHeight="1" thickTop="1">
      <c r="A44" s="46" t="s">
        <v>34</v>
      </c>
      <c r="B44" s="15" t="s">
        <v>101</v>
      </c>
      <c r="C44" s="15">
        <v>130</v>
      </c>
      <c r="D44" s="19" t="s">
        <v>33</v>
      </c>
      <c r="E44" s="27">
        <v>0.2</v>
      </c>
      <c r="F44" s="105">
        <f t="shared" si="20"/>
        <v>14.77687244848181</v>
      </c>
      <c r="G44" s="28">
        <f t="shared" si="20"/>
        <v>29.486641815783603</v>
      </c>
      <c r="H44" s="28">
        <f t="shared" si="20"/>
        <v>53.52025758800327</v>
      </c>
      <c r="I44" s="28">
        <f t="shared" si="20"/>
        <v>84.39964616494908</v>
      </c>
      <c r="J44" s="28">
        <f t="shared" si="20"/>
        <v>129.96169544327577</v>
      </c>
      <c r="K44" s="28">
        <f t="shared" si="20"/>
        <v>185.53665334484973</v>
      </c>
      <c r="L44" s="28">
        <f t="shared" si="20"/>
        <v>259.9569346461576</v>
      </c>
      <c r="M44" s="28">
        <f t="shared" si="20"/>
        <v>454.5453383662408</v>
      </c>
      <c r="N44" s="28">
        <f t="shared" si="19"/>
        <v>724.406892529627</v>
      </c>
      <c r="O44" s="28">
        <f t="shared" si="19"/>
        <v>1104.8151953721829</v>
      </c>
      <c r="P44" s="28">
        <f t="shared" si="19"/>
        <v>1564.3632646551557</v>
      </c>
      <c r="Q44" s="28">
        <f t="shared" si="19"/>
        <v>2179.4162201620125</v>
      </c>
      <c r="R44" s="28">
        <f t="shared" si="19"/>
        <v>2937.55599228904</v>
      </c>
      <c r="S44" s="28">
        <f t="shared" si="19"/>
        <v>3853.7389047513975</v>
      </c>
      <c r="T44" s="277">
        <f t="shared" si="19"/>
        <v>4942.921281264242</v>
      </c>
      <c r="U44" s="277">
        <f t="shared" si="19"/>
        <v>6220.059445542733</v>
      </c>
      <c r="V44" s="277">
        <f t="shared" si="19"/>
        <v>7700.109721302027</v>
      </c>
      <c r="W44" s="277">
        <f t="shared" si="19"/>
        <v>9398.028432257284</v>
      </c>
      <c r="X44" s="277">
        <f t="shared" si="19"/>
        <v>13507.296454616317</v>
      </c>
      <c r="Y44" s="277">
        <f t="shared" si="19"/>
        <v>18667.514102341105</v>
      </c>
      <c r="Z44" s="277">
        <f t="shared" si="19"/>
        <v>24998.331965152913</v>
      </c>
      <c r="AA44" s="277">
        <f t="shared" si="19"/>
        <v>32619.400632773002</v>
      </c>
      <c r="AB44" s="278"/>
      <c r="AC44" s="292">
        <f t="shared" si="19"/>
        <v>112141.51256385847</v>
      </c>
    </row>
    <row r="45" spans="1:29" ht="18.75" customHeight="1" thickBot="1">
      <c r="A45" s="46" t="s">
        <v>38</v>
      </c>
      <c r="B45" s="9"/>
      <c r="C45" s="23">
        <v>130</v>
      </c>
      <c r="D45" s="24" t="s">
        <v>35</v>
      </c>
      <c r="E45" s="20">
        <v>0.15</v>
      </c>
      <c r="F45" s="104">
        <f t="shared" si="20"/>
        <v>11.082654336361358</v>
      </c>
      <c r="G45" s="25">
        <f t="shared" si="20"/>
        <v>22.1149813618377</v>
      </c>
      <c r="H45" s="25">
        <f t="shared" si="20"/>
        <v>40.14019319100245</v>
      </c>
      <c r="I45" s="25">
        <f t="shared" si="20"/>
        <v>63.29973462371181</v>
      </c>
      <c r="J45" s="25">
        <f t="shared" si="20"/>
        <v>97.47127158245682</v>
      </c>
      <c r="K45" s="25">
        <f t="shared" si="20"/>
        <v>139.1524900086373</v>
      </c>
      <c r="L45" s="25">
        <f t="shared" si="20"/>
        <v>194.96770098461818</v>
      </c>
      <c r="M45" s="25">
        <f t="shared" si="20"/>
        <v>340.90900377468057</v>
      </c>
      <c r="N45" s="25">
        <f t="shared" si="19"/>
        <v>543.3051693972203</v>
      </c>
      <c r="O45" s="25">
        <f t="shared" si="19"/>
        <v>828.6113965291372</v>
      </c>
      <c r="P45" s="25">
        <f t="shared" si="19"/>
        <v>1173.272448491367</v>
      </c>
      <c r="Q45" s="25">
        <f t="shared" si="19"/>
        <v>1634.5621651215097</v>
      </c>
      <c r="R45" s="25">
        <f t="shared" si="19"/>
        <v>2203.1669942167805</v>
      </c>
      <c r="S45" s="25">
        <f t="shared" si="19"/>
        <v>2890.3041785635482</v>
      </c>
      <c r="T45" s="270">
        <f t="shared" si="19"/>
        <v>3707.190960948182</v>
      </c>
      <c r="U45" s="270">
        <f t="shared" si="19"/>
        <v>4665.04458415705</v>
      </c>
      <c r="V45" s="270">
        <f t="shared" si="19"/>
        <v>5775.08229097652</v>
      </c>
      <c r="W45" s="270">
        <f t="shared" si="19"/>
        <v>7048.521324192964</v>
      </c>
      <c r="X45" s="270">
        <f t="shared" si="19"/>
        <v>10130.47234096224</v>
      </c>
      <c r="Y45" s="270">
        <f t="shared" si="19"/>
        <v>14000.635576755833</v>
      </c>
      <c r="Z45" s="270">
        <f t="shared" si="19"/>
        <v>18748.748973864684</v>
      </c>
      <c r="AA45" s="270">
        <f t="shared" si="19"/>
        <v>24464.550474579748</v>
      </c>
      <c r="AB45" s="276"/>
      <c r="AC45" s="288">
        <f t="shared" si="19"/>
        <v>84106.13442289385</v>
      </c>
    </row>
    <row r="46" spans="1:29" ht="18.75" customHeight="1" thickTop="1">
      <c r="A46" s="46" t="s">
        <v>31</v>
      </c>
      <c r="B46" s="15" t="s">
        <v>102</v>
      </c>
      <c r="C46" s="64">
        <v>81</v>
      </c>
      <c r="D46" s="65" t="s">
        <v>33</v>
      </c>
      <c r="E46" s="66">
        <v>0.2</v>
      </c>
      <c r="F46" s="279">
        <f t="shared" si="20"/>
        <v>9.207128217900205</v>
      </c>
      <c r="G46" s="280">
        <f t="shared" si="20"/>
        <v>18.37244605444978</v>
      </c>
      <c r="H46" s="280">
        <f t="shared" si="20"/>
        <v>33.34723742021742</v>
      </c>
      <c r="I46" s="280">
        <f t="shared" si="20"/>
        <v>52.587471841237495</v>
      </c>
      <c r="J46" s="280">
        <f t="shared" si="20"/>
        <v>80.97613331465644</v>
      </c>
      <c r="K46" s="280">
        <f t="shared" si="20"/>
        <v>115.60360708409868</v>
      </c>
      <c r="L46" s="280">
        <f t="shared" si="20"/>
        <v>161.97316697183663</v>
      </c>
      <c r="M46" s="280">
        <f t="shared" si="20"/>
        <v>283.2167108281962</v>
      </c>
      <c r="N46" s="280">
        <f aca="true" t="shared" si="21" ref="N46:S46">(0.001*$M$3*25.4^3*6.894757*$E46*$C46*N$34*N$4)*IF($C$2="I",0.737561,1)</f>
        <v>451.36121765307536</v>
      </c>
      <c r="O46" s="280">
        <f t="shared" si="21"/>
        <v>688.3848525011292</v>
      </c>
      <c r="P46" s="62">
        <f t="shared" si="21"/>
        <v>974.7186495159046</v>
      </c>
      <c r="Q46" s="62">
        <f t="shared" si="21"/>
        <v>1357.9439525624848</v>
      </c>
      <c r="R46" s="62">
        <f t="shared" si="21"/>
        <v>1830.3233490416328</v>
      </c>
      <c r="S46" s="62">
        <f t="shared" si="21"/>
        <v>2401.1757791143323</v>
      </c>
      <c r="T46" s="309" t="s">
        <v>99</v>
      </c>
      <c r="U46" s="310"/>
      <c r="V46" s="310"/>
      <c r="W46" s="310"/>
      <c r="X46" s="310"/>
      <c r="Y46" s="310"/>
      <c r="Z46" s="310"/>
      <c r="AA46" s="310"/>
      <c r="AB46" s="254"/>
      <c r="AC46" s="262">
        <f t="shared" si="19"/>
        <v>69872.78859748105</v>
      </c>
    </row>
    <row r="47" spans="1:29" ht="18.75" customHeight="1">
      <c r="A47" s="46" t="s">
        <v>44</v>
      </c>
      <c r="B47" s="153"/>
      <c r="C47" s="67">
        <v>58</v>
      </c>
      <c r="D47" s="68" t="s">
        <v>33</v>
      </c>
      <c r="E47" s="69">
        <v>0.2</v>
      </c>
      <c r="F47" s="302" t="s">
        <v>99</v>
      </c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61">
        <f aca="true" t="shared" si="22" ref="T47:AC48">(0.001*$M$3*25.4^3*6.894757*$E47*$C47*T$34*T$4)*IF($C$2="I",0.737561,1)</f>
        <v>2205.3033408717383</v>
      </c>
      <c r="U47" s="61">
        <f t="shared" si="22"/>
        <v>2775.10344493445</v>
      </c>
      <c r="V47" s="61">
        <f t="shared" si="22"/>
        <v>3435.433567965519</v>
      </c>
      <c r="W47" s="61">
        <f t="shared" si="22"/>
        <v>4192.966531314788</v>
      </c>
      <c r="X47" s="61">
        <f t="shared" si="22"/>
        <v>6026.332264367281</v>
      </c>
      <c r="Y47" s="61">
        <f t="shared" si="22"/>
        <v>8328.583214890648</v>
      </c>
      <c r="Z47" s="61">
        <f t="shared" si="22"/>
        <v>11153.101953683607</v>
      </c>
      <c r="AA47" s="61">
        <f t="shared" si="22"/>
        <v>14553.271051544876</v>
      </c>
      <c r="AB47" s="254"/>
      <c r="AC47" s="264">
        <f t="shared" si="22"/>
        <v>50032.367143875315</v>
      </c>
    </row>
    <row r="48" spans="1:29" ht="18.75" customHeight="1">
      <c r="A48" s="46"/>
      <c r="B48" s="153"/>
      <c r="C48" s="67">
        <v>81</v>
      </c>
      <c r="D48" s="70" t="s">
        <v>35</v>
      </c>
      <c r="E48" s="69">
        <v>0.15</v>
      </c>
      <c r="F48" s="281">
        <f aca="true" t="shared" si="23" ref="F48:S48">(0.001*$M$3*25.4^3*6.894757*$E48*$C48*F$34*F$4)*IF($C$2="I",0.737561,1)</f>
        <v>6.905346163425152</v>
      </c>
      <c r="G48" s="282">
        <f t="shared" si="23"/>
        <v>13.779334540837333</v>
      </c>
      <c r="H48" s="282">
        <f t="shared" si="23"/>
        <v>25.010428065163065</v>
      </c>
      <c r="I48" s="282">
        <f t="shared" si="23"/>
        <v>39.44060388092812</v>
      </c>
      <c r="J48" s="282">
        <f t="shared" si="23"/>
        <v>60.73209998599232</v>
      </c>
      <c r="K48" s="282">
        <f t="shared" si="23"/>
        <v>86.702705313074</v>
      </c>
      <c r="L48" s="282">
        <f t="shared" si="23"/>
        <v>121.47987522887746</v>
      </c>
      <c r="M48" s="282">
        <f t="shared" si="23"/>
        <v>212.4125331211471</v>
      </c>
      <c r="N48" s="282">
        <f t="shared" si="23"/>
        <v>338.5209132398065</v>
      </c>
      <c r="O48" s="282">
        <f t="shared" si="23"/>
        <v>516.288639375847</v>
      </c>
      <c r="P48" s="63">
        <f t="shared" si="23"/>
        <v>731.0389871369285</v>
      </c>
      <c r="Q48" s="63">
        <f t="shared" si="23"/>
        <v>1018.4579644218635</v>
      </c>
      <c r="R48" s="63">
        <f t="shared" si="23"/>
        <v>1372.7425117812245</v>
      </c>
      <c r="S48" s="63">
        <f t="shared" si="23"/>
        <v>1800.8818343357486</v>
      </c>
      <c r="T48" s="309" t="s">
        <v>99</v>
      </c>
      <c r="U48" s="310"/>
      <c r="V48" s="310"/>
      <c r="W48" s="310"/>
      <c r="X48" s="310"/>
      <c r="Y48" s="310"/>
      <c r="Z48" s="310"/>
      <c r="AA48" s="310"/>
      <c r="AB48" s="259"/>
      <c r="AC48" s="263">
        <f t="shared" si="22"/>
        <v>52404.59144811078</v>
      </c>
    </row>
    <row r="49" spans="1:29" ht="18.75" customHeight="1" thickBot="1">
      <c r="A49" s="52"/>
      <c r="B49" s="155"/>
      <c r="C49" s="57">
        <v>58</v>
      </c>
      <c r="D49" s="58" t="s">
        <v>35</v>
      </c>
      <c r="E49" s="59">
        <v>0.15</v>
      </c>
      <c r="F49" s="297" t="s">
        <v>99</v>
      </c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60">
        <f aca="true" t="shared" si="24" ref="T49:AC57">(0.001*$M$3*25.4^3*6.894757*$E49*$C49*T$34*T$4)*IF($C$2="I",0.737561,1)</f>
        <v>1653.977505653804</v>
      </c>
      <c r="U49" s="60">
        <f t="shared" si="24"/>
        <v>2081.3275837008377</v>
      </c>
      <c r="V49" s="60">
        <f t="shared" si="24"/>
        <v>2576.57517597414</v>
      </c>
      <c r="W49" s="60">
        <f t="shared" si="24"/>
        <v>3144.7248984860917</v>
      </c>
      <c r="X49" s="60">
        <f t="shared" si="24"/>
        <v>4519.74919827546</v>
      </c>
      <c r="Y49" s="60">
        <f t="shared" si="24"/>
        <v>6246.437411167986</v>
      </c>
      <c r="Z49" s="60">
        <f t="shared" si="24"/>
        <v>8364.826465262704</v>
      </c>
      <c r="AA49" s="60">
        <f t="shared" si="24"/>
        <v>10914.953288658658</v>
      </c>
      <c r="AB49" s="255"/>
      <c r="AC49" s="265">
        <f t="shared" si="24"/>
        <v>37524.275357906496</v>
      </c>
    </row>
    <row r="50" spans="1:29" ht="18.75" customHeight="1" thickTop="1">
      <c r="A50" s="46"/>
      <c r="B50" s="15" t="s">
        <v>103</v>
      </c>
      <c r="C50" s="15">
        <v>130</v>
      </c>
      <c r="D50" s="19" t="s">
        <v>33</v>
      </c>
      <c r="E50" s="27">
        <v>0.2</v>
      </c>
      <c r="F50" s="283">
        <f aca="true" t="shared" si="25" ref="F50:S57">(0.001*$M$3*25.4^3*6.894757*$E50*$C50*F$34*F$4)*IF($C$2="I",0.737561,1)</f>
        <v>14.77687244848181</v>
      </c>
      <c r="G50" s="277">
        <f t="shared" si="25"/>
        <v>29.486641815783603</v>
      </c>
      <c r="H50" s="277">
        <f t="shared" si="25"/>
        <v>53.52025758800327</v>
      </c>
      <c r="I50" s="277">
        <f t="shared" si="25"/>
        <v>84.39964616494908</v>
      </c>
      <c r="J50" s="28">
        <f t="shared" si="25"/>
        <v>129.96169544327577</v>
      </c>
      <c r="K50" s="28">
        <f t="shared" si="25"/>
        <v>185.53665334484973</v>
      </c>
      <c r="L50" s="28">
        <f t="shared" si="25"/>
        <v>259.9569346461576</v>
      </c>
      <c r="M50" s="28">
        <f t="shared" si="25"/>
        <v>454.5453383662408</v>
      </c>
      <c r="N50" s="28">
        <f t="shared" si="25"/>
        <v>724.406892529627</v>
      </c>
      <c r="O50" s="28">
        <f t="shared" si="25"/>
        <v>1104.8151953721829</v>
      </c>
      <c r="P50" s="28">
        <f t="shared" si="25"/>
        <v>1564.3632646551557</v>
      </c>
      <c r="Q50" s="28">
        <f t="shared" si="25"/>
        <v>2179.4162201620125</v>
      </c>
      <c r="R50" s="28">
        <f t="shared" si="25"/>
        <v>2937.55599228904</v>
      </c>
      <c r="S50" s="28">
        <f t="shared" si="25"/>
        <v>3853.7389047513975</v>
      </c>
      <c r="T50" s="277">
        <f t="shared" si="24"/>
        <v>4942.921281264242</v>
      </c>
      <c r="U50" s="277">
        <f t="shared" si="24"/>
        <v>6220.059445542733</v>
      </c>
      <c r="V50" s="277">
        <f t="shared" si="24"/>
        <v>7700.109721302027</v>
      </c>
      <c r="W50" s="277">
        <f t="shared" si="24"/>
        <v>9398.028432257284</v>
      </c>
      <c r="X50" s="277">
        <f t="shared" si="24"/>
        <v>13507.296454616317</v>
      </c>
      <c r="Y50" s="277">
        <f t="shared" si="24"/>
        <v>18667.514102341105</v>
      </c>
      <c r="Z50" s="277">
        <f t="shared" si="24"/>
        <v>24998.331965152913</v>
      </c>
      <c r="AA50" s="277">
        <f t="shared" si="24"/>
        <v>32619.400632773002</v>
      </c>
      <c r="AB50" s="278"/>
      <c r="AC50" s="292">
        <f t="shared" si="24"/>
        <v>112141.51256385847</v>
      </c>
    </row>
    <row r="51" spans="1:29" ht="18.75" customHeight="1" thickBot="1">
      <c r="A51" s="46"/>
      <c r="B51" s="9"/>
      <c r="C51" s="23">
        <v>130</v>
      </c>
      <c r="D51" s="24" t="s">
        <v>35</v>
      </c>
      <c r="E51" s="20">
        <v>0.15</v>
      </c>
      <c r="F51" s="284">
        <f t="shared" si="25"/>
        <v>11.082654336361358</v>
      </c>
      <c r="G51" s="270">
        <f t="shared" si="25"/>
        <v>22.1149813618377</v>
      </c>
      <c r="H51" s="270">
        <f t="shared" si="25"/>
        <v>40.14019319100245</v>
      </c>
      <c r="I51" s="270">
        <f t="shared" si="25"/>
        <v>63.29973462371181</v>
      </c>
      <c r="J51" s="25">
        <f t="shared" si="25"/>
        <v>97.47127158245682</v>
      </c>
      <c r="K51" s="25">
        <f t="shared" si="25"/>
        <v>139.1524900086373</v>
      </c>
      <c r="L51" s="25">
        <f t="shared" si="25"/>
        <v>194.96770098461818</v>
      </c>
      <c r="M51" s="25">
        <f t="shared" si="25"/>
        <v>340.90900377468057</v>
      </c>
      <c r="N51" s="25">
        <f t="shared" si="25"/>
        <v>543.3051693972203</v>
      </c>
      <c r="O51" s="25">
        <f t="shared" si="25"/>
        <v>828.6113965291372</v>
      </c>
      <c r="P51" s="25">
        <f t="shared" si="25"/>
        <v>1173.272448491367</v>
      </c>
      <c r="Q51" s="25">
        <f t="shared" si="25"/>
        <v>1634.5621651215097</v>
      </c>
      <c r="R51" s="25">
        <f t="shared" si="25"/>
        <v>2203.1669942167805</v>
      </c>
      <c r="S51" s="25">
        <f t="shared" si="25"/>
        <v>2890.3041785635482</v>
      </c>
      <c r="T51" s="270">
        <f t="shared" si="24"/>
        <v>3707.190960948182</v>
      </c>
      <c r="U51" s="270">
        <f t="shared" si="24"/>
        <v>4665.04458415705</v>
      </c>
      <c r="V51" s="270">
        <f t="shared" si="24"/>
        <v>5775.08229097652</v>
      </c>
      <c r="W51" s="270">
        <f t="shared" si="24"/>
        <v>7048.521324192964</v>
      </c>
      <c r="X51" s="270">
        <f t="shared" si="24"/>
        <v>10130.47234096224</v>
      </c>
      <c r="Y51" s="270">
        <f t="shared" si="24"/>
        <v>14000.635576755833</v>
      </c>
      <c r="Z51" s="270">
        <f t="shared" si="24"/>
        <v>18748.748973864684</v>
      </c>
      <c r="AA51" s="270">
        <f t="shared" si="24"/>
        <v>24464.550474579748</v>
      </c>
      <c r="AB51" s="276"/>
      <c r="AC51" s="288">
        <f t="shared" si="24"/>
        <v>84106.13442289385</v>
      </c>
    </row>
    <row r="52" spans="1:29" ht="18.75" customHeight="1" thickTop="1">
      <c r="A52" s="46"/>
      <c r="B52" s="15" t="s">
        <v>42</v>
      </c>
      <c r="C52" s="15">
        <v>36</v>
      </c>
      <c r="D52" s="19" t="s">
        <v>33</v>
      </c>
      <c r="E52" s="27">
        <v>0.2</v>
      </c>
      <c r="F52" s="105">
        <f t="shared" si="25"/>
        <v>4.092056985733424</v>
      </c>
      <c r="G52" s="28">
        <f t="shared" si="25"/>
        <v>8.165531579755458</v>
      </c>
      <c r="H52" s="28">
        <f t="shared" si="25"/>
        <v>14.82099440898552</v>
      </c>
      <c r="I52" s="28">
        <f t="shared" si="25"/>
        <v>23.372209707216665</v>
      </c>
      <c r="J52" s="28">
        <f t="shared" si="25"/>
        <v>35.98939258429175</v>
      </c>
      <c r="K52" s="28">
        <f t="shared" si="25"/>
        <v>51.37938092626608</v>
      </c>
      <c r="L52" s="28">
        <f t="shared" si="25"/>
        <v>71.98807420970516</v>
      </c>
      <c r="M52" s="28">
        <f t="shared" si="25"/>
        <v>125.87409370142053</v>
      </c>
      <c r="N52" s="28">
        <f t="shared" si="25"/>
        <v>200.60498562358904</v>
      </c>
      <c r="O52" s="28">
        <f t="shared" si="25"/>
        <v>305.9488233338352</v>
      </c>
      <c r="P52" s="28">
        <f t="shared" si="25"/>
        <v>433.20828867373547</v>
      </c>
      <c r="Q52" s="28">
        <f t="shared" si="25"/>
        <v>603.5306455833264</v>
      </c>
      <c r="R52" s="28">
        <f t="shared" si="25"/>
        <v>813.4770440185035</v>
      </c>
      <c r="S52" s="28">
        <f t="shared" si="25"/>
        <v>1067.1892351619254</v>
      </c>
      <c r="T52" s="28">
        <f t="shared" si="24"/>
        <v>1368.8089701962515</v>
      </c>
      <c r="U52" s="28">
        <f t="shared" si="24"/>
        <v>1722.4780003041415</v>
      </c>
      <c r="V52" s="28">
        <f t="shared" si="24"/>
        <v>2132.3380766682535</v>
      </c>
      <c r="W52" s="28">
        <f t="shared" si="24"/>
        <v>2602.5309504712477</v>
      </c>
      <c r="X52" s="28">
        <f t="shared" si="24"/>
        <v>3740.4820951245188</v>
      </c>
      <c r="Y52" s="28">
        <f t="shared" si="24"/>
        <v>5169.46544372523</v>
      </c>
      <c r="Z52" s="28">
        <f t="shared" si="24"/>
        <v>6922.615005734652</v>
      </c>
      <c r="AA52" s="28">
        <f t="shared" si="24"/>
        <v>9033.064790614062</v>
      </c>
      <c r="AB52" s="203"/>
      <c r="AC52" s="174">
        <f t="shared" si="24"/>
        <v>31054.572709991575</v>
      </c>
    </row>
    <row r="53" spans="1:29" ht="18.75" customHeight="1" thickBot="1">
      <c r="A53" s="46"/>
      <c r="B53" s="9"/>
      <c r="C53" s="23">
        <v>36</v>
      </c>
      <c r="D53" s="24" t="s">
        <v>35</v>
      </c>
      <c r="E53" s="20">
        <v>0.15</v>
      </c>
      <c r="F53" s="104">
        <f t="shared" si="25"/>
        <v>3.0690427393000688</v>
      </c>
      <c r="G53" s="25">
        <f t="shared" si="25"/>
        <v>6.124148684816594</v>
      </c>
      <c r="H53" s="25">
        <f t="shared" si="25"/>
        <v>11.11574580673914</v>
      </c>
      <c r="I53" s="25">
        <f t="shared" si="25"/>
        <v>17.5291572804125</v>
      </c>
      <c r="J53" s="25">
        <f t="shared" si="25"/>
        <v>26.992044438218812</v>
      </c>
      <c r="K53" s="25">
        <f t="shared" si="25"/>
        <v>38.534535694699564</v>
      </c>
      <c r="L53" s="25">
        <f t="shared" si="25"/>
        <v>53.991055657278885</v>
      </c>
      <c r="M53" s="25">
        <f t="shared" si="25"/>
        <v>94.4055702760654</v>
      </c>
      <c r="N53" s="25">
        <f t="shared" si="25"/>
        <v>150.4537392176918</v>
      </c>
      <c r="O53" s="25">
        <f t="shared" si="25"/>
        <v>229.46161750037643</v>
      </c>
      <c r="P53" s="25">
        <f t="shared" si="25"/>
        <v>324.9062165053016</v>
      </c>
      <c r="Q53" s="25">
        <f t="shared" si="25"/>
        <v>452.64798418749496</v>
      </c>
      <c r="R53" s="25">
        <f t="shared" si="25"/>
        <v>610.1077830138777</v>
      </c>
      <c r="S53" s="25">
        <f t="shared" si="25"/>
        <v>800.3919263714441</v>
      </c>
      <c r="T53" s="25">
        <f t="shared" si="24"/>
        <v>1026.6067276471888</v>
      </c>
      <c r="U53" s="25">
        <f t="shared" si="24"/>
        <v>1291.858500228106</v>
      </c>
      <c r="V53" s="25">
        <f t="shared" si="24"/>
        <v>1599.2535575011902</v>
      </c>
      <c r="W53" s="25">
        <f t="shared" si="24"/>
        <v>1951.8982128534362</v>
      </c>
      <c r="X53" s="25">
        <f t="shared" si="24"/>
        <v>2805.361571343389</v>
      </c>
      <c r="Y53" s="25">
        <f t="shared" si="24"/>
        <v>3877.0990827939227</v>
      </c>
      <c r="Z53" s="25">
        <f t="shared" si="24"/>
        <v>5191.96125430099</v>
      </c>
      <c r="AA53" s="25">
        <f t="shared" si="24"/>
        <v>6774.798592960547</v>
      </c>
      <c r="AB53" s="202"/>
      <c r="AC53" s="173">
        <f t="shared" si="24"/>
        <v>23290.929532493683</v>
      </c>
    </row>
    <row r="54" spans="1:29" ht="18.75" customHeight="1" thickTop="1">
      <c r="A54" s="46"/>
      <c r="B54" s="15" t="s">
        <v>43</v>
      </c>
      <c r="C54" s="15">
        <v>45</v>
      </c>
      <c r="D54" s="19" t="s">
        <v>33</v>
      </c>
      <c r="E54" s="27">
        <v>0.2</v>
      </c>
      <c r="F54" s="105">
        <f t="shared" si="25"/>
        <v>5.11507123216678</v>
      </c>
      <c r="G54" s="28">
        <f t="shared" si="25"/>
        <v>10.206914474694322</v>
      </c>
      <c r="H54" s="28">
        <f t="shared" si="25"/>
        <v>18.526243011231898</v>
      </c>
      <c r="I54" s="28">
        <f t="shared" si="25"/>
        <v>29.215262134020833</v>
      </c>
      <c r="J54" s="28">
        <f t="shared" si="25"/>
        <v>44.98674073036469</v>
      </c>
      <c r="K54" s="28">
        <f t="shared" si="25"/>
        <v>64.22422615783259</v>
      </c>
      <c r="L54" s="28">
        <f t="shared" si="25"/>
        <v>89.98509276213146</v>
      </c>
      <c r="M54" s="28">
        <f t="shared" si="25"/>
        <v>157.34261712677565</v>
      </c>
      <c r="N54" s="28">
        <f t="shared" si="25"/>
        <v>250.75623202948634</v>
      </c>
      <c r="O54" s="28">
        <f t="shared" si="25"/>
        <v>382.436029167294</v>
      </c>
      <c r="P54" s="28">
        <f t="shared" si="25"/>
        <v>541.5103608421693</v>
      </c>
      <c r="Q54" s="28">
        <f t="shared" si="25"/>
        <v>754.4133069791582</v>
      </c>
      <c r="R54" s="28">
        <f t="shared" si="25"/>
        <v>1016.8463050231293</v>
      </c>
      <c r="S54" s="28">
        <f t="shared" si="25"/>
        <v>1333.9865439524065</v>
      </c>
      <c r="T54" s="28">
        <f t="shared" si="24"/>
        <v>1711.0112127453144</v>
      </c>
      <c r="U54" s="28">
        <f t="shared" si="24"/>
        <v>2153.097500380177</v>
      </c>
      <c r="V54" s="28">
        <f t="shared" si="24"/>
        <v>2665.4225958353168</v>
      </c>
      <c r="W54" s="28">
        <f t="shared" si="24"/>
        <v>3253.16368808906</v>
      </c>
      <c r="X54" s="28">
        <f t="shared" si="24"/>
        <v>4675.602618905648</v>
      </c>
      <c r="Y54" s="28">
        <f t="shared" si="24"/>
        <v>6461.831804656536</v>
      </c>
      <c r="Z54" s="28">
        <f t="shared" si="24"/>
        <v>8653.268757168316</v>
      </c>
      <c r="AA54" s="28">
        <f t="shared" si="24"/>
        <v>11291.330988267577</v>
      </c>
      <c r="AB54" s="203"/>
      <c r="AC54" s="174">
        <f t="shared" si="24"/>
        <v>38818.21588748947</v>
      </c>
    </row>
    <row r="55" spans="1:29" ht="18.75" customHeight="1" thickBot="1">
      <c r="A55" s="46"/>
      <c r="B55" s="9"/>
      <c r="C55" s="23">
        <v>45</v>
      </c>
      <c r="D55" s="24" t="s">
        <v>35</v>
      </c>
      <c r="E55" s="20">
        <v>0.15</v>
      </c>
      <c r="F55" s="104">
        <f t="shared" si="25"/>
        <v>3.8363034241250853</v>
      </c>
      <c r="G55" s="25">
        <f t="shared" si="25"/>
        <v>7.655185856020742</v>
      </c>
      <c r="H55" s="25">
        <f t="shared" si="25"/>
        <v>13.894682258423927</v>
      </c>
      <c r="I55" s="25">
        <f t="shared" si="25"/>
        <v>21.911446600515625</v>
      </c>
      <c r="J55" s="25">
        <f t="shared" si="25"/>
        <v>33.740055547773515</v>
      </c>
      <c r="K55" s="25">
        <f t="shared" si="25"/>
        <v>48.16816961837444</v>
      </c>
      <c r="L55" s="25">
        <f t="shared" si="25"/>
        <v>67.48881957159861</v>
      </c>
      <c r="M55" s="25">
        <f t="shared" si="25"/>
        <v>118.00696284508176</v>
      </c>
      <c r="N55" s="25">
        <f t="shared" si="25"/>
        <v>188.06717402211473</v>
      </c>
      <c r="O55" s="25">
        <f t="shared" si="25"/>
        <v>286.82702187547056</v>
      </c>
      <c r="P55" s="25">
        <f t="shared" si="25"/>
        <v>406.132770631627</v>
      </c>
      <c r="Q55" s="25">
        <f t="shared" si="25"/>
        <v>565.8099802343686</v>
      </c>
      <c r="R55" s="25">
        <f t="shared" si="25"/>
        <v>762.634728767347</v>
      </c>
      <c r="S55" s="25">
        <f t="shared" si="25"/>
        <v>1000.489907964305</v>
      </c>
      <c r="T55" s="25">
        <f t="shared" si="24"/>
        <v>1283.258409558986</v>
      </c>
      <c r="U55" s="25">
        <f t="shared" si="24"/>
        <v>1614.8231252851326</v>
      </c>
      <c r="V55" s="25">
        <f t="shared" si="24"/>
        <v>1999.0669468764877</v>
      </c>
      <c r="W55" s="25">
        <f t="shared" si="24"/>
        <v>2439.8727660667946</v>
      </c>
      <c r="X55" s="25">
        <f t="shared" si="24"/>
        <v>3506.7019641792367</v>
      </c>
      <c r="Y55" s="25">
        <f t="shared" si="24"/>
        <v>4846.373853492403</v>
      </c>
      <c r="Z55" s="25">
        <f t="shared" si="24"/>
        <v>6489.9515678762355</v>
      </c>
      <c r="AA55" s="25">
        <f t="shared" si="24"/>
        <v>8468.498241200683</v>
      </c>
      <c r="AB55" s="202"/>
      <c r="AC55" s="173">
        <f t="shared" si="24"/>
        <v>29113.661915617107</v>
      </c>
    </row>
    <row r="56" spans="1:29" ht="18.75" customHeight="1" thickTop="1">
      <c r="A56" s="12"/>
      <c r="B56" s="15" t="s">
        <v>45</v>
      </c>
      <c r="C56" s="15">
        <v>61</v>
      </c>
      <c r="D56" s="19" t="s">
        <v>33</v>
      </c>
      <c r="E56" s="27">
        <v>0.2</v>
      </c>
      <c r="F56" s="105">
        <f t="shared" si="25"/>
        <v>6.933763225826081</v>
      </c>
      <c r="G56" s="28">
        <f t="shared" si="25"/>
        <v>13.836039621252306</v>
      </c>
      <c r="H56" s="28">
        <f t="shared" si="25"/>
        <v>25.11335163744769</v>
      </c>
      <c r="I56" s="28">
        <f t="shared" si="25"/>
        <v>39.6029108927838</v>
      </c>
      <c r="J56" s="28">
        <f t="shared" si="25"/>
        <v>60.982026323383245</v>
      </c>
      <c r="K56" s="28">
        <f t="shared" si="25"/>
        <v>87.05950656950642</v>
      </c>
      <c r="L56" s="28">
        <f t="shared" si="25"/>
        <v>121.9797924108893</v>
      </c>
      <c r="M56" s="28">
        <f t="shared" si="25"/>
        <v>213.2866587718515</v>
      </c>
      <c r="N56" s="28">
        <f t="shared" si="25"/>
        <v>339.9140034177481</v>
      </c>
      <c r="O56" s="28">
        <f t="shared" si="25"/>
        <v>518.413283982332</v>
      </c>
      <c r="P56" s="28">
        <f t="shared" si="25"/>
        <v>734.0473780304962</v>
      </c>
      <c r="Q56" s="28">
        <f t="shared" si="25"/>
        <v>1022.6491494606367</v>
      </c>
      <c r="R56" s="28">
        <f t="shared" si="25"/>
        <v>1378.391657920242</v>
      </c>
      <c r="S56" s="28">
        <f t="shared" si="25"/>
        <v>1808.2928706910402</v>
      </c>
      <c r="T56" s="28">
        <f t="shared" si="24"/>
        <v>2319.3707550547597</v>
      </c>
      <c r="U56" s="28">
        <f t="shared" si="24"/>
        <v>2918.643278293129</v>
      </c>
      <c r="V56" s="28">
        <f t="shared" si="24"/>
        <v>3613.128407687874</v>
      </c>
      <c r="W56" s="28">
        <f t="shared" si="24"/>
        <v>4409.844110520726</v>
      </c>
      <c r="X56" s="28">
        <f t="shared" si="24"/>
        <v>6338.039105627658</v>
      </c>
      <c r="Y56" s="28">
        <f t="shared" si="24"/>
        <v>8759.37200186775</v>
      </c>
      <c r="Z56" s="28">
        <f t="shared" si="24"/>
        <v>11729.986537494828</v>
      </c>
      <c r="AA56" s="28">
        <f t="shared" si="24"/>
        <v>15306.026450762714</v>
      </c>
      <c r="AB56" s="203"/>
      <c r="AC56" s="174">
        <f t="shared" si="24"/>
        <v>52620.24820304129</v>
      </c>
    </row>
    <row r="57" spans="1:29" ht="18.75" customHeight="1" thickBot="1">
      <c r="A57" s="8"/>
      <c r="B57" s="9"/>
      <c r="C57" s="23">
        <v>61</v>
      </c>
      <c r="D57" s="24" t="s">
        <v>35</v>
      </c>
      <c r="E57" s="20">
        <v>0.15</v>
      </c>
      <c r="F57" s="104">
        <f t="shared" si="25"/>
        <v>5.20032241936956</v>
      </c>
      <c r="G57" s="25">
        <f t="shared" si="25"/>
        <v>10.377029715939228</v>
      </c>
      <c r="H57" s="25">
        <f t="shared" si="25"/>
        <v>18.835013728085766</v>
      </c>
      <c r="I57" s="25">
        <f t="shared" si="25"/>
        <v>29.70218316958785</v>
      </c>
      <c r="J57" s="25">
        <f t="shared" si="25"/>
        <v>45.73651974253743</v>
      </c>
      <c r="K57" s="25">
        <f t="shared" si="25"/>
        <v>65.29462992712982</v>
      </c>
      <c r="L57" s="25">
        <f t="shared" si="25"/>
        <v>91.484844308167</v>
      </c>
      <c r="M57" s="25">
        <f t="shared" si="25"/>
        <v>159.9649940788886</v>
      </c>
      <c r="N57" s="25">
        <f t="shared" si="25"/>
        <v>254.9355025633111</v>
      </c>
      <c r="O57" s="25">
        <f t="shared" si="25"/>
        <v>388.8099629867489</v>
      </c>
      <c r="P57" s="25">
        <f t="shared" si="25"/>
        <v>550.5355335228721</v>
      </c>
      <c r="Q57" s="25">
        <f t="shared" si="25"/>
        <v>766.9868620954775</v>
      </c>
      <c r="R57" s="25">
        <f t="shared" si="25"/>
        <v>1033.7937434401815</v>
      </c>
      <c r="S57" s="25">
        <f t="shared" si="25"/>
        <v>1356.21965301828</v>
      </c>
      <c r="T57" s="270">
        <f t="shared" si="24"/>
        <v>1739.5280662910695</v>
      </c>
      <c r="U57" s="270">
        <f t="shared" si="24"/>
        <v>2188.9824587198464</v>
      </c>
      <c r="V57" s="270">
        <f t="shared" si="24"/>
        <v>2709.8463057659055</v>
      </c>
      <c r="W57" s="270">
        <f t="shared" si="24"/>
        <v>3307.3830828905443</v>
      </c>
      <c r="X57" s="270">
        <f t="shared" si="24"/>
        <v>4753.5293292207425</v>
      </c>
      <c r="Y57" s="270">
        <f t="shared" si="24"/>
        <v>6569.529001400812</v>
      </c>
      <c r="Z57" s="270">
        <f t="shared" si="24"/>
        <v>8797.48990312112</v>
      </c>
      <c r="AA57" s="270">
        <f t="shared" si="24"/>
        <v>11479.519838072036</v>
      </c>
      <c r="AB57" s="285"/>
      <c r="AC57" s="293">
        <f t="shared" si="24"/>
        <v>39465.18615228096</v>
      </c>
    </row>
    <row r="58" spans="1:28" ht="18.75" customHeight="1">
      <c r="A58" s="218" t="s">
        <v>117</v>
      </c>
      <c r="B58" s="147"/>
      <c r="C58" s="147"/>
      <c r="D58" s="147"/>
      <c r="E58" s="147"/>
      <c r="F58" s="148"/>
      <c r="G58" s="147" t="s">
        <v>50</v>
      </c>
      <c r="H58" s="147"/>
      <c r="I58" s="147"/>
      <c r="J58" s="147"/>
      <c r="K58" s="147"/>
      <c r="L58" s="147" t="s">
        <v>140</v>
      </c>
      <c r="M58" s="147"/>
      <c r="N58" s="242"/>
      <c r="O58" s="147"/>
      <c r="P58" s="147" t="s">
        <v>113</v>
      </c>
      <c r="Q58" s="147"/>
      <c r="R58" s="147"/>
      <c r="S58" s="147"/>
      <c r="T58" s="147"/>
      <c r="U58" s="242"/>
      <c r="V58" s="147"/>
      <c r="W58" s="242"/>
      <c r="X58" s="147" t="s">
        <v>112</v>
      </c>
      <c r="Y58" s="147"/>
      <c r="Z58" s="147"/>
      <c r="AA58" s="219"/>
      <c r="AB58" s="43"/>
    </row>
    <row r="59" spans="1:28" ht="18.75" customHeight="1">
      <c r="A59" s="220"/>
      <c r="B59" s="140"/>
      <c r="C59" s="140"/>
      <c r="D59" s="140"/>
      <c r="E59" s="140"/>
      <c r="F59" s="159"/>
      <c r="G59" s="140" t="s">
        <v>51</v>
      </c>
      <c r="H59" s="140"/>
      <c r="I59" s="140"/>
      <c r="J59" s="140"/>
      <c r="K59" s="140"/>
      <c r="L59" s="140" t="s">
        <v>55</v>
      </c>
      <c r="M59" s="140"/>
      <c r="N59" s="157"/>
      <c r="O59" s="140"/>
      <c r="P59" s="140" t="s">
        <v>0</v>
      </c>
      <c r="Q59" s="140"/>
      <c r="R59" s="140"/>
      <c r="S59" s="140"/>
      <c r="T59" s="140"/>
      <c r="U59" s="157"/>
      <c r="V59" s="140"/>
      <c r="W59" s="157"/>
      <c r="X59" s="140" t="s">
        <v>52</v>
      </c>
      <c r="Y59" s="140"/>
      <c r="Z59" s="140"/>
      <c r="AA59" s="221"/>
      <c r="AB59" s="43"/>
    </row>
    <row r="60" spans="1:28" ht="18.75" customHeight="1" thickBot="1">
      <c r="A60" s="243" t="str">
        <f ca="1">INFO("repertoire")&amp;"Couple de serrage.xls, 03.05.23 by A.S."</f>
        <v>C:\Users\Alain\Documents\Couple de serrage.xls, 03.05.23 by A.S.</v>
      </c>
      <c r="B60" s="223"/>
      <c r="C60" s="223"/>
      <c r="D60" s="223"/>
      <c r="E60" s="223"/>
      <c r="F60" s="225"/>
      <c r="G60" s="223"/>
      <c r="H60" s="223"/>
      <c r="I60" s="223"/>
      <c r="J60" s="223"/>
      <c r="K60" s="223"/>
      <c r="L60" s="223"/>
      <c r="M60" s="223"/>
      <c r="N60" s="223"/>
      <c r="O60" s="223"/>
      <c r="P60" s="223" t="s">
        <v>53</v>
      </c>
      <c r="Q60" s="223"/>
      <c r="R60" s="223"/>
      <c r="S60" s="223"/>
      <c r="T60" s="223"/>
      <c r="U60" s="223"/>
      <c r="V60" s="223"/>
      <c r="W60" s="244"/>
      <c r="X60" s="223" t="s">
        <v>54</v>
      </c>
      <c r="Y60" s="223"/>
      <c r="Z60" s="223"/>
      <c r="AA60" s="245"/>
      <c r="AB60" s="43"/>
    </row>
    <row r="61" spans="1:27" ht="18.75" customHeight="1">
      <c r="A61" s="139" t="s">
        <v>120</v>
      </c>
      <c r="B61" s="142"/>
      <c r="C61" s="142"/>
      <c r="D61" s="142"/>
      <c r="E61" s="142"/>
      <c r="F61" s="141"/>
      <c r="G61" s="141"/>
      <c r="H61" s="141"/>
      <c r="I61" s="141"/>
      <c r="J61" s="142"/>
      <c r="K61" s="142"/>
      <c r="L61" s="142"/>
      <c r="M61" s="142"/>
      <c r="N61" s="142"/>
      <c r="O61" s="142"/>
      <c r="P61" s="142"/>
      <c r="Q61" s="141"/>
      <c r="R61" s="142"/>
      <c r="S61" s="141"/>
      <c r="T61" s="141"/>
      <c r="U61" s="142"/>
      <c r="V61" s="142"/>
      <c r="W61" s="142"/>
      <c r="X61" s="142"/>
      <c r="Y61" s="142"/>
      <c r="Z61" s="142"/>
      <c r="AA61" s="142"/>
    </row>
    <row r="62" spans="2:27" ht="12.75">
      <c r="B62" s="43"/>
      <c r="C62" s="43"/>
      <c r="D62" s="43"/>
      <c r="E62" s="43"/>
      <c r="F62" s="43"/>
      <c r="J62" s="43"/>
      <c r="K62" s="43"/>
      <c r="L62" s="43"/>
      <c r="M62" s="43"/>
      <c r="N62" s="43"/>
      <c r="O62" s="43"/>
      <c r="P62" s="43"/>
      <c r="R62" s="43"/>
      <c r="U62" s="43"/>
      <c r="V62" s="43"/>
      <c r="W62" s="43"/>
      <c r="X62" s="43"/>
      <c r="Y62" s="43"/>
      <c r="Z62" s="43"/>
      <c r="AA62" s="43"/>
    </row>
    <row r="66" ht="12.75">
      <c r="A66" s="53"/>
    </row>
  </sheetData>
  <sheetProtection password="865B" sheet="1"/>
  <mergeCells count="18">
    <mergeCell ref="S1:AA2"/>
    <mergeCell ref="F39:M39"/>
    <mergeCell ref="N40:AA40"/>
    <mergeCell ref="M3:N3"/>
    <mergeCell ref="N11:AA11"/>
    <mergeCell ref="F12:M12"/>
    <mergeCell ref="N13:AA13"/>
    <mergeCell ref="F14:M14"/>
    <mergeCell ref="T21:AA21"/>
    <mergeCell ref="F49:S49"/>
    <mergeCell ref="F41:M41"/>
    <mergeCell ref="T46:AA46"/>
    <mergeCell ref="F47:S47"/>
    <mergeCell ref="T48:AA48"/>
    <mergeCell ref="F22:S22"/>
    <mergeCell ref="T23:AA23"/>
    <mergeCell ref="F24:S24"/>
    <mergeCell ref="N38:AA38"/>
  </mergeCells>
  <printOptions horizontalCentered="1" verticalCentered="1"/>
  <pageMargins left="0.3937007874015748" right="0.3937007874015748" top="0.5118110236220472" bottom="0.6692913385826772" header="0.3937007874015748" footer="0.4724409448818898"/>
  <pageSetup fitToHeight="1" fitToWidth="1" horizontalDpi="600" verticalDpi="600" orientation="landscape" scale="45" r:id="rId2"/>
  <headerFooter alignWithMargins="0">
    <oddFooter>&amp;LABMS Consultants inc., Consultant en ingénierie mécanique
39, rue de la Baie, Granby, QC, J2G 8C8&amp;CTél. (450) 378-6963
Téléc. (450) 378-9421 &amp;RCourriel : ventes@abms.ca
Internet : www.abms.ca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84"/>
  <sheetViews>
    <sheetView zoomScale="78" zoomScaleNormal="78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9" sqref="A9"/>
    </sheetView>
  </sheetViews>
  <sheetFormatPr defaultColWidth="11.00390625" defaultRowHeight="12.75"/>
  <cols>
    <col min="1" max="1" width="11.00390625" style="0" customWidth="1"/>
    <col min="2" max="2" width="12.25390625" style="0" customWidth="1"/>
    <col min="3" max="3" width="10.75390625" style="0" customWidth="1"/>
    <col min="4" max="4" width="7.625" style="0" customWidth="1"/>
    <col min="5" max="5" width="11.00390625" style="0" customWidth="1"/>
    <col min="6" max="21" width="7.625" style="0" customWidth="1"/>
    <col min="22" max="28" width="8.625" style="0" customWidth="1"/>
    <col min="29" max="29" width="0.12890625" style="0" customWidth="1"/>
  </cols>
  <sheetData>
    <row r="1" spans="1:30" ht="21" customHeight="1">
      <c r="A1" s="54" t="s">
        <v>127</v>
      </c>
      <c r="C1" s="78">
        <v>0.75</v>
      </c>
      <c r="D1" s="71" t="s">
        <v>126</v>
      </c>
      <c r="T1" s="317" t="s">
        <v>142</v>
      </c>
      <c r="U1" s="318"/>
      <c r="V1" s="318"/>
      <c r="W1" s="318"/>
      <c r="X1" s="318"/>
      <c r="Y1" s="318"/>
      <c r="Z1" s="318"/>
      <c r="AA1" s="318"/>
      <c r="AB1" s="318"/>
      <c r="AC1" s="294"/>
      <c r="AD1" s="294"/>
    </row>
    <row r="2" spans="1:30" ht="21" customHeight="1" thickBot="1">
      <c r="A2" s="54" t="s">
        <v>128</v>
      </c>
      <c r="C2" s="79" t="s">
        <v>76</v>
      </c>
      <c r="D2" s="71" t="s">
        <v>125</v>
      </c>
      <c r="T2" s="319"/>
      <c r="U2" s="319"/>
      <c r="V2" s="319"/>
      <c r="W2" s="319"/>
      <c r="X2" s="319"/>
      <c r="Y2" s="319"/>
      <c r="Z2" s="319"/>
      <c r="AA2" s="319"/>
      <c r="AB2" s="319"/>
      <c r="AC2" s="294"/>
      <c r="AD2" s="294"/>
    </row>
    <row r="3" spans="1:30" ht="31.5" thickBot="1" thickTop="1">
      <c r="A3" s="232" t="s">
        <v>108</v>
      </c>
      <c r="B3" s="233"/>
      <c r="C3" s="233"/>
      <c r="D3" s="233"/>
      <c r="E3" s="233"/>
      <c r="F3" s="233"/>
      <c r="G3" s="233"/>
      <c r="H3" s="233"/>
      <c r="I3" s="234"/>
      <c r="J3" s="234"/>
      <c r="K3" s="234"/>
      <c r="L3" s="234"/>
      <c r="M3" s="305">
        <f>C1</f>
        <v>0.75</v>
      </c>
      <c r="N3" s="305"/>
      <c r="O3" s="235" t="s">
        <v>123</v>
      </c>
      <c r="P3" s="234"/>
      <c r="Q3" s="234"/>
      <c r="R3" s="234"/>
      <c r="S3" s="234"/>
      <c r="T3" s="234"/>
      <c r="U3" s="233"/>
      <c r="V3" s="233"/>
      <c r="W3" s="233"/>
      <c r="X3" s="233"/>
      <c r="Y3" s="233"/>
      <c r="Z3" s="233"/>
      <c r="AA3" s="233"/>
      <c r="AB3" s="236"/>
      <c r="AC3" s="7"/>
      <c r="AD3" s="316"/>
    </row>
    <row r="4" spans="1:30" ht="18.75" customHeight="1">
      <c r="A4" s="128"/>
      <c r="B4" s="326"/>
      <c r="C4" s="156"/>
      <c r="D4" s="156"/>
      <c r="E4" s="228" t="s">
        <v>56</v>
      </c>
      <c r="F4" s="229">
        <v>6</v>
      </c>
      <c r="G4" s="230">
        <v>8</v>
      </c>
      <c r="H4" s="230">
        <v>10</v>
      </c>
      <c r="I4" s="230">
        <v>12</v>
      </c>
      <c r="J4" s="230">
        <v>14</v>
      </c>
      <c r="K4" s="230">
        <v>16</v>
      </c>
      <c r="L4" s="230">
        <v>18</v>
      </c>
      <c r="M4" s="230">
        <v>20</v>
      </c>
      <c r="N4" s="230">
        <v>22</v>
      </c>
      <c r="O4" s="230">
        <v>24</v>
      </c>
      <c r="P4" s="230">
        <v>27</v>
      </c>
      <c r="Q4" s="230">
        <v>30</v>
      </c>
      <c r="R4" s="230">
        <v>33</v>
      </c>
      <c r="S4" s="230">
        <v>36</v>
      </c>
      <c r="T4" s="230">
        <v>39</v>
      </c>
      <c r="U4" s="230">
        <v>42</v>
      </c>
      <c r="V4" s="230">
        <v>45</v>
      </c>
      <c r="W4" s="230">
        <v>48</v>
      </c>
      <c r="X4" s="230">
        <v>52</v>
      </c>
      <c r="Y4" s="230">
        <v>56</v>
      </c>
      <c r="Z4" s="230">
        <v>60</v>
      </c>
      <c r="AA4" s="230">
        <v>64</v>
      </c>
      <c r="AB4" s="231">
        <v>68</v>
      </c>
      <c r="AC4" s="193"/>
      <c r="AD4" s="211">
        <v>120</v>
      </c>
    </row>
    <row r="5" spans="1:30" ht="18.75" customHeight="1" thickBot="1">
      <c r="A5" s="73" t="s">
        <v>2</v>
      </c>
      <c r="B5" s="327"/>
      <c r="C5" s="91"/>
      <c r="D5" s="91"/>
      <c r="E5" s="92"/>
      <c r="F5" s="100" t="str">
        <f aca="true" t="shared" si="0" ref="F5:AB5">TEXT(F4,"\M####0")</f>
        <v>M6</v>
      </c>
      <c r="G5" s="93" t="str">
        <f t="shared" si="0"/>
        <v>M8</v>
      </c>
      <c r="H5" s="93" t="str">
        <f t="shared" si="0"/>
        <v>M10</v>
      </c>
      <c r="I5" s="93" t="str">
        <f t="shared" si="0"/>
        <v>M12</v>
      </c>
      <c r="J5" s="93" t="str">
        <f t="shared" si="0"/>
        <v>M14</v>
      </c>
      <c r="K5" s="93" t="str">
        <f t="shared" si="0"/>
        <v>M16</v>
      </c>
      <c r="L5" s="93" t="str">
        <f t="shared" si="0"/>
        <v>M18</v>
      </c>
      <c r="M5" s="93" t="str">
        <f t="shared" si="0"/>
        <v>M20</v>
      </c>
      <c r="N5" s="93" t="str">
        <f t="shared" si="0"/>
        <v>M22</v>
      </c>
      <c r="O5" s="93" t="str">
        <f t="shared" si="0"/>
        <v>M24</v>
      </c>
      <c r="P5" s="93" t="str">
        <f t="shared" si="0"/>
        <v>M27</v>
      </c>
      <c r="Q5" s="93" t="str">
        <f t="shared" si="0"/>
        <v>M30</v>
      </c>
      <c r="R5" s="93" t="str">
        <f t="shared" si="0"/>
        <v>M33</v>
      </c>
      <c r="S5" s="93" t="str">
        <f t="shared" si="0"/>
        <v>M36</v>
      </c>
      <c r="T5" s="93" t="str">
        <f t="shared" si="0"/>
        <v>M39</v>
      </c>
      <c r="U5" s="93" t="str">
        <f t="shared" si="0"/>
        <v>M42</v>
      </c>
      <c r="V5" s="93" t="str">
        <f t="shared" si="0"/>
        <v>M45</v>
      </c>
      <c r="W5" s="93" t="str">
        <f t="shared" si="0"/>
        <v>M48</v>
      </c>
      <c r="X5" s="93" t="str">
        <f t="shared" si="0"/>
        <v>M52</v>
      </c>
      <c r="Y5" s="93" t="str">
        <f t="shared" si="0"/>
        <v>M56</v>
      </c>
      <c r="Z5" s="93" t="str">
        <f t="shared" si="0"/>
        <v>M60</v>
      </c>
      <c r="AA5" s="93" t="str">
        <f t="shared" si="0"/>
        <v>M64</v>
      </c>
      <c r="AB5" s="177" t="str">
        <f t="shared" si="0"/>
        <v>M68</v>
      </c>
      <c r="AC5" s="194"/>
      <c r="AD5" s="195" t="str">
        <f>TEXT(AD4,"\M####0")</f>
        <v>M120</v>
      </c>
    </row>
    <row r="6" spans="1:30" ht="18.75" customHeight="1" thickBot="1">
      <c r="A6" s="12"/>
      <c r="B6" s="329"/>
      <c r="C6" s="95"/>
      <c r="D6" s="95"/>
      <c r="E6" s="96" t="s">
        <v>57</v>
      </c>
      <c r="F6" s="101">
        <v>1</v>
      </c>
      <c r="G6" s="98">
        <v>1.25</v>
      </c>
      <c r="H6" s="98">
        <v>1.5</v>
      </c>
      <c r="I6" s="98">
        <v>1.75</v>
      </c>
      <c r="J6" s="98">
        <v>2</v>
      </c>
      <c r="K6" s="98">
        <v>2</v>
      </c>
      <c r="L6" s="98">
        <v>2.5</v>
      </c>
      <c r="M6" s="98">
        <v>2.5</v>
      </c>
      <c r="N6" s="98">
        <v>2.5</v>
      </c>
      <c r="O6" s="98">
        <v>3</v>
      </c>
      <c r="P6" s="98">
        <v>3</v>
      </c>
      <c r="Q6" s="98">
        <v>3.5</v>
      </c>
      <c r="R6" s="98">
        <v>3.5</v>
      </c>
      <c r="S6" s="98">
        <v>4</v>
      </c>
      <c r="T6" s="98">
        <v>4</v>
      </c>
      <c r="U6" s="98">
        <v>4.5</v>
      </c>
      <c r="V6" s="98">
        <v>4.5</v>
      </c>
      <c r="W6" s="98">
        <v>5</v>
      </c>
      <c r="X6" s="98">
        <v>5</v>
      </c>
      <c r="Y6" s="98">
        <v>5.5</v>
      </c>
      <c r="Z6" s="98">
        <v>5.5</v>
      </c>
      <c r="AA6" s="98">
        <v>6</v>
      </c>
      <c r="AB6" s="178">
        <v>6</v>
      </c>
      <c r="AC6" s="193"/>
      <c r="AD6" s="212">
        <v>6</v>
      </c>
    </row>
    <row r="7" spans="1:30" ht="18.75" customHeight="1" thickBot="1" thickTop="1">
      <c r="A7" s="12"/>
      <c r="B7" s="329"/>
      <c r="C7" s="14"/>
      <c r="D7" s="14"/>
      <c r="E7" s="89" t="s">
        <v>58</v>
      </c>
      <c r="F7" s="162">
        <f aca="true" t="shared" si="1" ref="F7:AD7">0.7854*(F$4-(0.9382*F$6))^2</f>
        <v>20.123376831095996</v>
      </c>
      <c r="G7" s="163">
        <f t="shared" si="1"/>
        <v>36.608548448587506</v>
      </c>
      <c r="H7" s="164">
        <f t="shared" si="1"/>
        <v>57.98961102996601</v>
      </c>
      <c r="I7" s="163">
        <f t="shared" si="1"/>
        <v>84.2665645752315</v>
      </c>
      <c r="J7" s="163">
        <f t="shared" si="1"/>
        <v>115.43940908438398</v>
      </c>
      <c r="K7" s="163">
        <f t="shared" si="1"/>
        <v>156.668510844384</v>
      </c>
      <c r="L7" s="163">
        <f t="shared" si="1"/>
        <v>192.47277099435001</v>
      </c>
      <c r="M7" s="163">
        <f t="shared" si="1"/>
        <v>244.79454819434994</v>
      </c>
      <c r="N7" s="163">
        <f t="shared" si="1"/>
        <v>303.39952539434995</v>
      </c>
      <c r="O7" s="163">
        <f t="shared" si="1"/>
        <v>352.50414939986405</v>
      </c>
      <c r="P7" s="163">
        <f t="shared" si="1"/>
        <v>459.406828359864</v>
      </c>
      <c r="Q7" s="163">
        <f t="shared" si="1"/>
        <v>560.587642540926</v>
      </c>
      <c r="R7" s="163">
        <f t="shared" si="1"/>
        <v>693.554134660926</v>
      </c>
      <c r="S7" s="163">
        <f t="shared" si="1"/>
        <v>816.723250417536</v>
      </c>
      <c r="T7" s="163">
        <f t="shared" si="1"/>
        <v>975.7535556975361</v>
      </c>
      <c r="U7" s="163">
        <f t="shared" si="1"/>
        <v>1120.910973029694</v>
      </c>
      <c r="V7" s="163">
        <f t="shared" si="1"/>
        <v>1306.005091469694</v>
      </c>
      <c r="W7" s="163">
        <f t="shared" si="1"/>
        <v>1473.1508103773997</v>
      </c>
      <c r="X7" s="163">
        <f t="shared" si="1"/>
        <v>1757.8363191773997</v>
      </c>
      <c r="Y7" s="163">
        <f t="shared" si="1"/>
        <v>2030.0197923006538</v>
      </c>
      <c r="Z7" s="163">
        <f t="shared" si="1"/>
        <v>2362.023451980654</v>
      </c>
      <c r="AA7" s="163">
        <f t="shared" si="1"/>
        <v>2675.975839839456</v>
      </c>
      <c r="AB7" s="179">
        <f t="shared" si="1"/>
        <v>3055.297650399456</v>
      </c>
      <c r="AC7" s="196"/>
      <c r="AD7" s="197">
        <f t="shared" si="1"/>
        <v>10273.565987679456</v>
      </c>
    </row>
    <row r="8" spans="1:30" ht="18.75" customHeight="1" thickBot="1" thickTop="1">
      <c r="A8" s="12"/>
      <c r="B8" s="84" t="s">
        <v>28</v>
      </c>
      <c r="C8" s="85" t="s">
        <v>81</v>
      </c>
      <c r="D8" s="84" t="s">
        <v>59</v>
      </c>
      <c r="E8" s="99" t="s">
        <v>30</v>
      </c>
      <c r="F8" s="102" t="str">
        <f>IF($C$2="I","TIGHTENING TORQUE in Lbs·ft","TIGHTENING TORQUE in N·m")</f>
        <v>TIGHTENING TORQUE in N·m</v>
      </c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8" t="str">
        <f>IF($C$2="I","Multiply by 1.356 to obtain N*m","Multiply by 0.7376 to obtain Lbs*Ft")</f>
        <v>Multiply by 0.7376 to obtain Lbs*Ft</v>
      </c>
      <c r="T8" s="16"/>
      <c r="U8" s="16"/>
      <c r="V8" s="16"/>
      <c r="W8" s="16"/>
      <c r="X8" s="16"/>
      <c r="Y8" s="16"/>
      <c r="Z8" s="16"/>
      <c r="AA8" s="16"/>
      <c r="AB8" s="180"/>
      <c r="AC8" s="198"/>
      <c r="AD8" s="180"/>
    </row>
    <row r="9" spans="1:30" ht="18.75" customHeight="1">
      <c r="A9" s="12"/>
      <c r="B9" s="9" t="s">
        <v>60</v>
      </c>
      <c r="C9" s="9">
        <v>240</v>
      </c>
      <c r="D9" s="22" t="s">
        <v>33</v>
      </c>
      <c r="E9" s="55">
        <v>0.2</v>
      </c>
      <c r="F9" s="103">
        <f aca="true" t="shared" si="2" ref="F9:O14">(0.001*$M$3*$E9*$C9*F$7*F$4)*IF($C$2="I",0.737561,1)</f>
        <v>4.346649395516736</v>
      </c>
      <c r="G9" s="21">
        <f t="shared" si="2"/>
        <v>10.543261953193204</v>
      </c>
      <c r="H9" s="21">
        <f t="shared" si="2"/>
        <v>20.876259970787764</v>
      </c>
      <c r="I9" s="21">
        <f t="shared" si="2"/>
        <v>36.40315589650001</v>
      </c>
      <c r="J9" s="21">
        <f t="shared" si="2"/>
        <v>58.18146217852953</v>
      </c>
      <c r="K9" s="21">
        <f t="shared" si="2"/>
        <v>90.24106224636519</v>
      </c>
      <c r="L9" s="21">
        <f t="shared" si="2"/>
        <v>124.72235560433883</v>
      </c>
      <c r="M9" s="21">
        <f t="shared" si="2"/>
        <v>176.252074699932</v>
      </c>
      <c r="N9" s="21">
        <f t="shared" si="2"/>
        <v>240.2924241123252</v>
      </c>
      <c r="O9" s="21">
        <f t="shared" si="2"/>
        <v>304.5635850814826</v>
      </c>
      <c r="P9" s="21">
        <f aca="true" t="shared" si="3" ref="P9:AA14">(0.001*$M$3*$E9*$C9*P$7*P$4)*IF($C$2="I",0.737561,1)</f>
        <v>446.5434371657879</v>
      </c>
      <c r="Q9" s="21">
        <f t="shared" si="3"/>
        <v>605.4346539442001</v>
      </c>
      <c r="R9" s="21">
        <f t="shared" si="3"/>
        <v>823.9423119771802</v>
      </c>
      <c r="S9" s="21">
        <f t="shared" si="3"/>
        <v>1058.4733325411266</v>
      </c>
      <c r="T9" s="21">
        <f t="shared" si="3"/>
        <v>1369.9579921993409</v>
      </c>
      <c r="U9" s="21">
        <f t="shared" si="3"/>
        <v>1694.8173912208977</v>
      </c>
      <c r="V9" s="21">
        <f t="shared" si="3"/>
        <v>2115.7282481809048</v>
      </c>
      <c r="W9" s="21">
        <f t="shared" si="3"/>
        <v>2545.604600332147</v>
      </c>
      <c r="X9" s="21">
        <f t="shared" si="3"/>
        <v>3290.6695895000926</v>
      </c>
      <c r="Y9" s="21">
        <f t="shared" si="3"/>
        <v>4092.5199012781186</v>
      </c>
      <c r="Z9" s="21">
        <f t="shared" si="3"/>
        <v>5101.970656278214</v>
      </c>
      <c r="AA9" s="21">
        <f t="shared" si="3"/>
        <v>6165.4483349901075</v>
      </c>
      <c r="AB9" s="181">
        <f aca="true" t="shared" si="4" ref="AB9:AD14">(0.001*$M$3*$E9*$C9*AB$7*AB$4)*IF($C$2="I",0.737561,1)</f>
        <v>7479.3686481778695</v>
      </c>
      <c r="AC9" s="199">
        <f t="shared" si="4"/>
        <v>0</v>
      </c>
      <c r="AD9" s="200">
        <f t="shared" si="4"/>
        <v>44381.805066775254</v>
      </c>
    </row>
    <row r="10" spans="1:30" ht="18.75" customHeight="1" thickBot="1">
      <c r="A10" s="12"/>
      <c r="B10" s="9"/>
      <c r="C10" s="23">
        <v>240</v>
      </c>
      <c r="D10" s="24" t="s">
        <v>35</v>
      </c>
      <c r="E10" s="20">
        <v>0.15</v>
      </c>
      <c r="F10" s="104">
        <f t="shared" si="2"/>
        <v>3.2599870466375513</v>
      </c>
      <c r="G10" s="25">
        <f t="shared" si="2"/>
        <v>7.907446464894901</v>
      </c>
      <c r="H10" s="25">
        <f t="shared" si="2"/>
        <v>15.657194978090823</v>
      </c>
      <c r="I10" s="25">
        <f t="shared" si="2"/>
        <v>27.302366922375008</v>
      </c>
      <c r="J10" s="25">
        <f t="shared" si="2"/>
        <v>43.63609663389714</v>
      </c>
      <c r="K10" s="25">
        <f t="shared" si="2"/>
        <v>67.68079668477388</v>
      </c>
      <c r="L10" s="25">
        <f t="shared" si="2"/>
        <v>93.5417667032541</v>
      </c>
      <c r="M10" s="25">
        <f t="shared" si="2"/>
        <v>132.18905602494897</v>
      </c>
      <c r="N10" s="25">
        <f t="shared" si="2"/>
        <v>180.21931808424387</v>
      </c>
      <c r="O10" s="25">
        <f t="shared" si="2"/>
        <v>228.4226888111119</v>
      </c>
      <c r="P10" s="25">
        <f t="shared" si="3"/>
        <v>334.90757787434086</v>
      </c>
      <c r="Q10" s="25">
        <f t="shared" si="3"/>
        <v>454.0759904581501</v>
      </c>
      <c r="R10" s="25">
        <f t="shared" si="3"/>
        <v>617.9567339828851</v>
      </c>
      <c r="S10" s="25">
        <f t="shared" si="3"/>
        <v>793.8549994058449</v>
      </c>
      <c r="T10" s="25">
        <f t="shared" si="3"/>
        <v>1027.4684941495054</v>
      </c>
      <c r="U10" s="25">
        <f t="shared" si="3"/>
        <v>1271.113043415673</v>
      </c>
      <c r="V10" s="25">
        <f t="shared" si="3"/>
        <v>1586.7961861356782</v>
      </c>
      <c r="W10" s="25">
        <f t="shared" si="3"/>
        <v>1909.2034502491101</v>
      </c>
      <c r="X10" s="25">
        <f t="shared" si="3"/>
        <v>2468.002192125069</v>
      </c>
      <c r="Y10" s="25">
        <f t="shared" si="3"/>
        <v>3069.3899259585887</v>
      </c>
      <c r="Z10" s="25">
        <f t="shared" si="3"/>
        <v>3826.4779922086595</v>
      </c>
      <c r="AA10" s="25">
        <f t="shared" si="3"/>
        <v>4624.08625124258</v>
      </c>
      <c r="AB10" s="182">
        <f t="shared" si="4"/>
        <v>5609.526486133402</v>
      </c>
      <c r="AC10" s="201">
        <f t="shared" si="4"/>
        <v>0</v>
      </c>
      <c r="AD10" s="202">
        <f t="shared" si="4"/>
        <v>33286.35380008144</v>
      </c>
    </row>
    <row r="11" spans="1:30" ht="18.75" customHeight="1" thickTop="1">
      <c r="A11" s="8" t="s">
        <v>36</v>
      </c>
      <c r="B11" s="152" t="s">
        <v>61</v>
      </c>
      <c r="C11" s="26">
        <v>640</v>
      </c>
      <c r="D11" s="19" t="s">
        <v>33</v>
      </c>
      <c r="E11" s="27">
        <v>0.2</v>
      </c>
      <c r="F11" s="105">
        <f t="shared" si="2"/>
        <v>11.591065054711294</v>
      </c>
      <c r="G11" s="28">
        <f t="shared" si="2"/>
        <v>28.115365208515204</v>
      </c>
      <c r="H11" s="28">
        <f t="shared" si="2"/>
        <v>55.67002658876737</v>
      </c>
      <c r="I11" s="28">
        <f t="shared" si="2"/>
        <v>97.0750823906667</v>
      </c>
      <c r="J11" s="28">
        <f t="shared" si="2"/>
        <v>155.1505658094121</v>
      </c>
      <c r="K11" s="28">
        <f t="shared" si="2"/>
        <v>240.64283265697384</v>
      </c>
      <c r="L11" s="28">
        <f t="shared" si="2"/>
        <v>332.5929482782368</v>
      </c>
      <c r="M11" s="28">
        <f t="shared" si="2"/>
        <v>470.0055325331519</v>
      </c>
      <c r="N11" s="28">
        <f t="shared" si="2"/>
        <v>640.7797976328671</v>
      </c>
      <c r="O11" s="28">
        <f t="shared" si="2"/>
        <v>812.1695602172867</v>
      </c>
      <c r="P11" s="28">
        <f t="shared" si="3"/>
        <v>1190.7824991087675</v>
      </c>
      <c r="Q11" s="28">
        <f t="shared" si="3"/>
        <v>1614.492410517867</v>
      </c>
      <c r="R11" s="28">
        <f t="shared" si="3"/>
        <v>2197.179498605814</v>
      </c>
      <c r="S11" s="28">
        <f t="shared" si="3"/>
        <v>2822.5955534430045</v>
      </c>
      <c r="T11" s="28">
        <f t="shared" si="3"/>
        <v>3653.221312531575</v>
      </c>
      <c r="U11" s="28">
        <f t="shared" si="3"/>
        <v>4519.513043255727</v>
      </c>
      <c r="V11" s="28">
        <f t="shared" si="3"/>
        <v>5641.941995149078</v>
      </c>
      <c r="W11" s="28">
        <f t="shared" si="3"/>
        <v>6788.278934219057</v>
      </c>
      <c r="X11" s="28">
        <f t="shared" si="3"/>
        <v>8775.118905333578</v>
      </c>
      <c r="Y11" s="28">
        <f t="shared" si="3"/>
        <v>10913.386403408314</v>
      </c>
      <c r="Z11" s="28">
        <f t="shared" si="3"/>
        <v>13605.255083408569</v>
      </c>
      <c r="AA11" s="28">
        <f t="shared" si="3"/>
        <v>16441.195559973617</v>
      </c>
      <c r="AB11" s="183">
        <f t="shared" si="4"/>
        <v>19944.98306180765</v>
      </c>
      <c r="AC11" s="201">
        <f t="shared" si="4"/>
        <v>0</v>
      </c>
      <c r="AD11" s="203">
        <f t="shared" si="4"/>
        <v>118351.48017806734</v>
      </c>
    </row>
    <row r="12" spans="1:30" ht="18.75" customHeight="1" thickBot="1">
      <c r="A12" s="8" t="s">
        <v>40</v>
      </c>
      <c r="B12" s="153"/>
      <c r="C12" s="29">
        <v>640</v>
      </c>
      <c r="D12" s="24" t="s">
        <v>35</v>
      </c>
      <c r="E12" s="20">
        <v>0.15</v>
      </c>
      <c r="F12" s="104">
        <f t="shared" si="2"/>
        <v>8.69329879103347</v>
      </c>
      <c r="G12" s="25">
        <f t="shared" si="2"/>
        <v>21.0865239063864</v>
      </c>
      <c r="H12" s="25">
        <f t="shared" si="2"/>
        <v>41.75251994157552</v>
      </c>
      <c r="I12" s="25">
        <f t="shared" si="2"/>
        <v>72.806311793</v>
      </c>
      <c r="J12" s="25">
        <f t="shared" si="2"/>
        <v>116.36292435705904</v>
      </c>
      <c r="K12" s="25">
        <f t="shared" si="2"/>
        <v>180.48212449273035</v>
      </c>
      <c r="L12" s="25">
        <f t="shared" si="2"/>
        <v>249.4447112086776</v>
      </c>
      <c r="M12" s="25">
        <f t="shared" si="2"/>
        <v>352.50414939986393</v>
      </c>
      <c r="N12" s="25">
        <f t="shared" si="2"/>
        <v>480.58484822465033</v>
      </c>
      <c r="O12" s="25">
        <f t="shared" si="2"/>
        <v>609.1271701629651</v>
      </c>
      <c r="P12" s="25">
        <f t="shared" si="3"/>
        <v>893.0868743315756</v>
      </c>
      <c r="Q12" s="25">
        <f t="shared" si="3"/>
        <v>1210.8693078884</v>
      </c>
      <c r="R12" s="25">
        <f t="shared" si="3"/>
        <v>1647.88462395436</v>
      </c>
      <c r="S12" s="25">
        <f t="shared" si="3"/>
        <v>2116.9466650822533</v>
      </c>
      <c r="T12" s="25">
        <f t="shared" si="3"/>
        <v>2739.915984398681</v>
      </c>
      <c r="U12" s="25">
        <f t="shared" si="3"/>
        <v>3389.634782441795</v>
      </c>
      <c r="V12" s="25">
        <f t="shared" si="3"/>
        <v>4231.456496361808</v>
      </c>
      <c r="W12" s="25">
        <f t="shared" si="3"/>
        <v>5091.209200664292</v>
      </c>
      <c r="X12" s="25">
        <f t="shared" si="3"/>
        <v>6581.339179000183</v>
      </c>
      <c r="Y12" s="25">
        <f t="shared" si="3"/>
        <v>8185.039802556235</v>
      </c>
      <c r="Z12" s="25">
        <f t="shared" si="3"/>
        <v>10203.941312556426</v>
      </c>
      <c r="AA12" s="25">
        <f t="shared" si="3"/>
        <v>12330.896669980213</v>
      </c>
      <c r="AB12" s="182">
        <f t="shared" si="4"/>
        <v>14958.737296355735</v>
      </c>
      <c r="AC12" s="201">
        <f t="shared" si="4"/>
        <v>0</v>
      </c>
      <c r="AD12" s="202">
        <f t="shared" si="4"/>
        <v>88763.6101335505</v>
      </c>
    </row>
    <row r="13" spans="1:30" ht="18.75" customHeight="1" thickTop="1">
      <c r="A13" s="8" t="s">
        <v>31</v>
      </c>
      <c r="B13" s="154" t="s">
        <v>62</v>
      </c>
      <c r="C13" s="23">
        <v>210</v>
      </c>
      <c r="D13" s="10" t="s">
        <v>33</v>
      </c>
      <c r="E13" s="20">
        <v>0.2</v>
      </c>
      <c r="F13" s="105">
        <f t="shared" si="2"/>
        <v>3.8033182210771432</v>
      </c>
      <c r="G13" s="28">
        <f t="shared" si="2"/>
        <v>9.22535420904405</v>
      </c>
      <c r="H13" s="28">
        <f t="shared" si="2"/>
        <v>18.266727474439293</v>
      </c>
      <c r="I13" s="28">
        <f t="shared" si="2"/>
        <v>31.85276140943751</v>
      </c>
      <c r="J13" s="28">
        <f t="shared" si="2"/>
        <v>50.90877940621334</v>
      </c>
      <c r="K13" s="28">
        <f t="shared" si="2"/>
        <v>78.96092946556954</v>
      </c>
      <c r="L13" s="28">
        <f t="shared" si="2"/>
        <v>109.13206115379646</v>
      </c>
      <c r="M13" s="28">
        <f t="shared" si="2"/>
        <v>154.22056536244045</v>
      </c>
      <c r="N13" s="28">
        <f t="shared" si="2"/>
        <v>210.2558710982845</v>
      </c>
      <c r="O13" s="28">
        <f t="shared" si="2"/>
        <v>266.4931369462972</v>
      </c>
      <c r="P13" s="28">
        <f t="shared" si="3"/>
        <v>390.72550752006435</v>
      </c>
      <c r="Q13" s="28">
        <f t="shared" si="3"/>
        <v>529.7553222011751</v>
      </c>
      <c r="R13" s="28">
        <f t="shared" si="3"/>
        <v>720.9495229800326</v>
      </c>
      <c r="S13" s="28">
        <f t="shared" si="3"/>
        <v>926.1641659734858</v>
      </c>
      <c r="T13" s="28">
        <f t="shared" si="3"/>
        <v>1198.713243174423</v>
      </c>
      <c r="U13" s="30">
        <f t="shared" si="3"/>
        <v>1482.9652173182853</v>
      </c>
      <c r="V13" s="30">
        <f t="shared" si="3"/>
        <v>1851.2622171582914</v>
      </c>
      <c r="W13" s="30">
        <f t="shared" si="3"/>
        <v>2227.4040252906284</v>
      </c>
      <c r="X13" s="30">
        <f t="shared" si="3"/>
        <v>2879.335890812581</v>
      </c>
      <c r="Y13" s="30">
        <f t="shared" si="3"/>
        <v>3580.954913618353</v>
      </c>
      <c r="Z13" s="30">
        <f t="shared" si="3"/>
        <v>4464.224324243436</v>
      </c>
      <c r="AA13" s="30">
        <f t="shared" si="3"/>
        <v>5394.767293116343</v>
      </c>
      <c r="AB13" s="184">
        <f t="shared" si="4"/>
        <v>6544.447567155635</v>
      </c>
      <c r="AC13" s="199">
        <f t="shared" si="4"/>
        <v>0</v>
      </c>
      <c r="AD13" s="204">
        <f t="shared" si="4"/>
        <v>38834.07943342834</v>
      </c>
    </row>
    <row r="14" spans="1:30" ht="18.75" customHeight="1" thickBot="1">
      <c r="A14" s="8" t="s">
        <v>49</v>
      </c>
      <c r="B14" s="9" t="s">
        <v>63</v>
      </c>
      <c r="C14" s="23">
        <v>210</v>
      </c>
      <c r="D14" s="24" t="s">
        <v>35</v>
      </c>
      <c r="E14" s="20">
        <v>0.15</v>
      </c>
      <c r="F14" s="104">
        <f t="shared" si="2"/>
        <v>2.8524886658078574</v>
      </c>
      <c r="G14" s="25">
        <f t="shared" si="2"/>
        <v>6.9190156567830385</v>
      </c>
      <c r="H14" s="25">
        <f t="shared" si="2"/>
        <v>13.70004560582947</v>
      </c>
      <c r="I14" s="25">
        <f t="shared" si="2"/>
        <v>23.88957105707813</v>
      </c>
      <c r="J14" s="25">
        <f t="shared" si="2"/>
        <v>38.181584554660006</v>
      </c>
      <c r="K14" s="25">
        <f t="shared" si="2"/>
        <v>59.22069709917715</v>
      </c>
      <c r="L14" s="25">
        <f t="shared" si="2"/>
        <v>81.84904586534734</v>
      </c>
      <c r="M14" s="25">
        <f t="shared" si="2"/>
        <v>115.66542402183035</v>
      </c>
      <c r="N14" s="25">
        <f t="shared" si="2"/>
        <v>157.6919033237134</v>
      </c>
      <c r="O14" s="25">
        <f t="shared" si="2"/>
        <v>199.86985270972292</v>
      </c>
      <c r="P14" s="25">
        <f t="shared" si="3"/>
        <v>293.04413064004825</v>
      </c>
      <c r="Q14" s="25">
        <f t="shared" si="3"/>
        <v>397.3164916508813</v>
      </c>
      <c r="R14" s="25">
        <f t="shared" si="3"/>
        <v>540.7121422350244</v>
      </c>
      <c r="S14" s="25">
        <f t="shared" si="3"/>
        <v>694.6231244801143</v>
      </c>
      <c r="T14" s="25">
        <f t="shared" si="3"/>
        <v>899.0349323808173</v>
      </c>
      <c r="U14" s="31">
        <f t="shared" si="3"/>
        <v>1112.223912988714</v>
      </c>
      <c r="V14" s="31">
        <f t="shared" si="3"/>
        <v>1388.4466628687185</v>
      </c>
      <c r="W14" s="31">
        <f t="shared" si="3"/>
        <v>1670.5530189679712</v>
      </c>
      <c r="X14" s="31">
        <f t="shared" si="3"/>
        <v>2159.5019181094353</v>
      </c>
      <c r="Y14" s="31">
        <f t="shared" si="3"/>
        <v>2685.716185213765</v>
      </c>
      <c r="Z14" s="31">
        <f t="shared" si="3"/>
        <v>3348.1682431825775</v>
      </c>
      <c r="AA14" s="31">
        <f t="shared" si="3"/>
        <v>4046.0754698372575</v>
      </c>
      <c r="AB14" s="185">
        <f t="shared" si="4"/>
        <v>4908.335675366727</v>
      </c>
      <c r="AC14" s="199">
        <f t="shared" si="4"/>
        <v>0</v>
      </c>
      <c r="AD14" s="205">
        <f t="shared" si="4"/>
        <v>29125.55957507126</v>
      </c>
    </row>
    <row r="15" spans="1:30" ht="18.75" customHeight="1" thickTop="1">
      <c r="A15" s="8" t="s">
        <v>44</v>
      </c>
      <c r="B15" s="154" t="s">
        <v>62</v>
      </c>
      <c r="C15" s="26">
        <v>450</v>
      </c>
      <c r="D15" s="19" t="s">
        <v>33</v>
      </c>
      <c r="E15" s="27">
        <v>0.2</v>
      </c>
      <c r="F15" s="105">
        <f aca="true" t="shared" si="5" ref="F15:M15">(0.001*$M$3*$E15*$C15*F$7*F$4)*IF($C$2="I",0.737561,1)</f>
        <v>8.149967616593878</v>
      </c>
      <c r="G15" s="28">
        <f t="shared" si="5"/>
        <v>19.768616162237254</v>
      </c>
      <c r="H15" s="28">
        <f t="shared" si="5"/>
        <v>39.14298744522706</v>
      </c>
      <c r="I15" s="28">
        <f t="shared" si="5"/>
        <v>68.25591730593752</v>
      </c>
      <c r="J15" s="28">
        <f t="shared" si="5"/>
        <v>109.09024158474287</v>
      </c>
      <c r="K15" s="28">
        <f t="shared" si="5"/>
        <v>169.20199171193474</v>
      </c>
      <c r="L15" s="28">
        <f t="shared" si="5"/>
        <v>233.85441675813527</v>
      </c>
      <c r="M15" s="28">
        <f t="shared" si="5"/>
        <v>330.4726400623724</v>
      </c>
      <c r="N15" s="32" t="s">
        <v>64</v>
      </c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  <c r="AA15" s="34"/>
      <c r="AB15" s="186" t="s">
        <v>87</v>
      </c>
      <c r="AC15" s="199"/>
      <c r="AD15" s="204">
        <f aca="true" t="shared" si="6" ref="AD15:AD30">(0.001*$M$3*$E15*$C15*AD$7*AD$4)*IF($C$2="I",0.737561,1)</f>
        <v>83215.8845002036</v>
      </c>
    </row>
    <row r="16" spans="1:30" ht="18.75" customHeight="1">
      <c r="A16" s="8" t="s">
        <v>31</v>
      </c>
      <c r="B16" s="153" t="s">
        <v>65</v>
      </c>
      <c r="C16" s="29">
        <v>250</v>
      </c>
      <c r="D16" s="10" t="s">
        <v>33</v>
      </c>
      <c r="E16" s="20">
        <v>0.2</v>
      </c>
      <c r="F16" s="106" t="s">
        <v>64</v>
      </c>
      <c r="G16" s="36"/>
      <c r="H16" s="36"/>
      <c r="I16" s="36"/>
      <c r="J16" s="36"/>
      <c r="K16" s="36"/>
      <c r="L16" s="36"/>
      <c r="M16" s="36"/>
      <c r="N16" s="21">
        <f aca="true" t="shared" si="7" ref="N16:AA16">(0.001*$M$3*$E16*$C16*N$7*N$4)*IF($C$2="I",0.737561,1)</f>
        <v>250.30460845033875</v>
      </c>
      <c r="O16" s="21">
        <f t="shared" si="7"/>
        <v>317.2537344598777</v>
      </c>
      <c r="P16" s="21">
        <f t="shared" si="7"/>
        <v>465.1494137143623</v>
      </c>
      <c r="Q16" s="21">
        <f t="shared" si="7"/>
        <v>630.6610978585419</v>
      </c>
      <c r="R16" s="37">
        <f t="shared" si="7"/>
        <v>858.2732416428961</v>
      </c>
      <c r="S16" s="37">
        <f t="shared" si="7"/>
        <v>1102.5763880636737</v>
      </c>
      <c r="T16" s="37">
        <f t="shared" si="7"/>
        <v>1427.0395752076467</v>
      </c>
      <c r="U16" s="37">
        <f t="shared" si="7"/>
        <v>1765.4347825217685</v>
      </c>
      <c r="V16" s="37">
        <f t="shared" si="7"/>
        <v>2203.883591855109</v>
      </c>
      <c r="W16" s="37">
        <f t="shared" si="7"/>
        <v>2651.67145867932</v>
      </c>
      <c r="X16" s="37">
        <f t="shared" si="7"/>
        <v>3427.78082239593</v>
      </c>
      <c r="Y16" s="37">
        <f t="shared" si="7"/>
        <v>4263.041563831373</v>
      </c>
      <c r="Z16" s="37">
        <f t="shared" si="7"/>
        <v>5314.552766956473</v>
      </c>
      <c r="AA16" s="37">
        <f t="shared" si="7"/>
        <v>6422.342015614696</v>
      </c>
      <c r="AB16" s="187">
        <f>(0.001*$M$3*$E16*$C16*AB$7*AB$4)*IF($C$2="I",0.737561,1)</f>
        <v>7791.009008518614</v>
      </c>
      <c r="AC16" s="199"/>
      <c r="AD16" s="206">
        <f t="shared" si="6"/>
        <v>46231.04694455756</v>
      </c>
    </row>
    <row r="17" spans="1:30" ht="18.75" customHeight="1">
      <c r="A17" s="8" t="s">
        <v>34</v>
      </c>
      <c r="B17" s="153"/>
      <c r="C17" s="29">
        <v>450</v>
      </c>
      <c r="D17" s="24" t="s">
        <v>35</v>
      </c>
      <c r="E17" s="20">
        <v>0.15</v>
      </c>
      <c r="F17" s="104">
        <f aca="true" t="shared" si="8" ref="F17:M17">(0.001*$M$3*$E17*$C17*F$7*F$4)*IF($C$2="I",0.737561,1)</f>
        <v>6.112475712445409</v>
      </c>
      <c r="G17" s="25">
        <f t="shared" si="8"/>
        <v>14.826462121677938</v>
      </c>
      <c r="H17" s="25">
        <f t="shared" si="8"/>
        <v>29.35724058392029</v>
      </c>
      <c r="I17" s="25">
        <f t="shared" si="8"/>
        <v>51.19193797945314</v>
      </c>
      <c r="J17" s="25">
        <f t="shared" si="8"/>
        <v>81.81768118855715</v>
      </c>
      <c r="K17" s="25">
        <f t="shared" si="8"/>
        <v>126.90149378395104</v>
      </c>
      <c r="L17" s="25">
        <f t="shared" si="8"/>
        <v>175.39081256860143</v>
      </c>
      <c r="M17" s="25">
        <f t="shared" si="8"/>
        <v>247.85448004677932</v>
      </c>
      <c r="N17" s="35" t="s">
        <v>64</v>
      </c>
      <c r="O17" s="36"/>
      <c r="P17" s="36"/>
      <c r="Q17" s="36"/>
      <c r="R17" s="36"/>
      <c r="S17" s="36"/>
      <c r="T17" s="36"/>
      <c r="U17" s="36"/>
      <c r="V17" s="38"/>
      <c r="W17" s="38"/>
      <c r="X17" s="38"/>
      <c r="Y17" s="38"/>
      <c r="Z17" s="38"/>
      <c r="AA17" s="38"/>
      <c r="AB17" s="188" t="s">
        <v>87</v>
      </c>
      <c r="AC17" s="199"/>
      <c r="AD17" s="207">
        <f t="shared" si="6"/>
        <v>62411.9133751527</v>
      </c>
    </row>
    <row r="18" spans="1:30" ht="18.75" customHeight="1" thickBot="1">
      <c r="A18" s="8" t="s">
        <v>44</v>
      </c>
      <c r="B18" s="153"/>
      <c r="C18" s="29">
        <v>250</v>
      </c>
      <c r="D18" s="24" t="s">
        <v>35</v>
      </c>
      <c r="E18" s="20">
        <v>0.15</v>
      </c>
      <c r="F18" s="106" t="s">
        <v>64</v>
      </c>
      <c r="G18" s="36"/>
      <c r="H18" s="36"/>
      <c r="I18" s="36"/>
      <c r="J18" s="36"/>
      <c r="K18" s="36"/>
      <c r="L18" s="36"/>
      <c r="M18" s="36"/>
      <c r="N18" s="25">
        <f aca="true" t="shared" si="9" ref="N18:AA30">(0.001*$M$3*$E18*$C18*N$7*N$4)*IF($C$2="I",0.737561,1)</f>
        <v>187.72845633775404</v>
      </c>
      <c r="O18" s="25">
        <f t="shared" si="9"/>
        <v>237.94030084490822</v>
      </c>
      <c r="P18" s="25">
        <f t="shared" si="9"/>
        <v>348.86206028577175</v>
      </c>
      <c r="Q18" s="25">
        <f t="shared" si="9"/>
        <v>472.99582339390633</v>
      </c>
      <c r="R18" s="31">
        <f t="shared" si="9"/>
        <v>643.7049312321719</v>
      </c>
      <c r="S18" s="31">
        <f t="shared" si="9"/>
        <v>826.9322910477553</v>
      </c>
      <c r="T18" s="31">
        <f t="shared" si="9"/>
        <v>1070.279681405735</v>
      </c>
      <c r="U18" s="31">
        <f t="shared" si="9"/>
        <v>1324.0760868913262</v>
      </c>
      <c r="V18" s="31">
        <f t="shared" si="9"/>
        <v>1652.9126938913314</v>
      </c>
      <c r="W18" s="31">
        <f t="shared" si="9"/>
        <v>1988.7535940094897</v>
      </c>
      <c r="X18" s="31">
        <f t="shared" si="9"/>
        <v>2570.835616796947</v>
      </c>
      <c r="Y18" s="31">
        <f t="shared" si="9"/>
        <v>3197.2811728735296</v>
      </c>
      <c r="Z18" s="31">
        <f t="shared" si="9"/>
        <v>3985.9145752173536</v>
      </c>
      <c r="AA18" s="31">
        <f t="shared" si="9"/>
        <v>4816.756511711021</v>
      </c>
      <c r="AB18" s="185">
        <f aca="true" t="shared" si="10" ref="AB18:AB30">(0.001*$M$3*$E18*$C18*AB$7*AB$4)*IF($C$2="I",0.737561,1)</f>
        <v>5843.25675638896</v>
      </c>
      <c r="AC18" s="199"/>
      <c r="AD18" s="205">
        <f t="shared" si="6"/>
        <v>34673.285208418165</v>
      </c>
    </row>
    <row r="19" spans="1:30" ht="18.75" customHeight="1" thickTop="1">
      <c r="A19" s="8"/>
      <c r="B19" s="154" t="s">
        <v>62</v>
      </c>
      <c r="C19" s="29">
        <v>600</v>
      </c>
      <c r="D19" s="10" t="s">
        <v>33</v>
      </c>
      <c r="E19" s="20">
        <v>0.2</v>
      </c>
      <c r="F19" s="105">
        <f aca="true" t="shared" si="11" ref="F19:M30">(0.001*$M$3*$E19*$C19*F$7*F$4)*IF($C$2="I",0.737561,1)</f>
        <v>10.86662348879184</v>
      </c>
      <c r="G19" s="28">
        <f t="shared" si="11"/>
        <v>26.35815488298301</v>
      </c>
      <c r="H19" s="28">
        <f t="shared" si="11"/>
        <v>52.190649926969414</v>
      </c>
      <c r="I19" s="28">
        <f t="shared" si="11"/>
        <v>91.00788974125003</v>
      </c>
      <c r="J19" s="28">
        <f t="shared" si="11"/>
        <v>145.45365544632384</v>
      </c>
      <c r="K19" s="28">
        <f t="shared" si="11"/>
        <v>225.602655615913</v>
      </c>
      <c r="L19" s="28">
        <f t="shared" si="11"/>
        <v>311.80588901084707</v>
      </c>
      <c r="M19" s="28">
        <f t="shared" si="11"/>
        <v>440.63018674982993</v>
      </c>
      <c r="N19" s="30">
        <f t="shared" si="9"/>
        <v>600.7310602808129</v>
      </c>
      <c r="O19" s="30">
        <f t="shared" si="9"/>
        <v>761.4089627037064</v>
      </c>
      <c r="P19" s="30">
        <f t="shared" si="9"/>
        <v>1116.3585929144697</v>
      </c>
      <c r="Q19" s="30">
        <f t="shared" si="9"/>
        <v>1513.5866348605005</v>
      </c>
      <c r="R19" s="30">
        <f t="shared" si="9"/>
        <v>2059.8557799429504</v>
      </c>
      <c r="S19" s="30">
        <f t="shared" si="9"/>
        <v>2646.183331352817</v>
      </c>
      <c r="T19" s="30">
        <f t="shared" si="9"/>
        <v>3424.894980498352</v>
      </c>
      <c r="U19" s="30">
        <f t="shared" si="9"/>
        <v>4237.043478052245</v>
      </c>
      <c r="V19" s="30">
        <f t="shared" si="9"/>
        <v>5289.320620452261</v>
      </c>
      <c r="W19" s="30">
        <f t="shared" si="9"/>
        <v>6364.011500830367</v>
      </c>
      <c r="X19" s="30">
        <f t="shared" si="9"/>
        <v>8226.673973750232</v>
      </c>
      <c r="Y19" s="30">
        <f t="shared" si="9"/>
        <v>10231.299753195297</v>
      </c>
      <c r="Z19" s="30">
        <f t="shared" si="9"/>
        <v>12754.926640695534</v>
      </c>
      <c r="AA19" s="30">
        <f t="shared" si="9"/>
        <v>15413.62083747527</v>
      </c>
      <c r="AB19" s="184">
        <f t="shared" si="10"/>
        <v>18698.42162044467</v>
      </c>
      <c r="AC19" s="199"/>
      <c r="AD19" s="204">
        <f t="shared" si="6"/>
        <v>110954.51266693813</v>
      </c>
    </row>
    <row r="20" spans="1:30" ht="18.75" customHeight="1" thickBot="1">
      <c r="A20" s="8" t="s">
        <v>66</v>
      </c>
      <c r="B20" s="153" t="s">
        <v>67</v>
      </c>
      <c r="C20" s="29">
        <v>600</v>
      </c>
      <c r="D20" s="24" t="s">
        <v>35</v>
      </c>
      <c r="E20" s="20">
        <v>0.15</v>
      </c>
      <c r="F20" s="104">
        <f t="shared" si="11"/>
        <v>8.149967616593878</v>
      </c>
      <c r="G20" s="25">
        <f t="shared" si="11"/>
        <v>19.768616162237254</v>
      </c>
      <c r="H20" s="25">
        <f t="shared" si="11"/>
        <v>39.14298744522706</v>
      </c>
      <c r="I20" s="25">
        <f t="shared" si="11"/>
        <v>68.25591730593752</v>
      </c>
      <c r="J20" s="25">
        <f t="shared" si="11"/>
        <v>109.09024158474287</v>
      </c>
      <c r="K20" s="25">
        <f t="shared" si="11"/>
        <v>169.20199171193474</v>
      </c>
      <c r="L20" s="25">
        <f t="shared" si="11"/>
        <v>233.85441675813527</v>
      </c>
      <c r="M20" s="25">
        <f t="shared" si="11"/>
        <v>330.4726400623724</v>
      </c>
      <c r="N20" s="31">
        <f t="shared" si="9"/>
        <v>450.5482952106097</v>
      </c>
      <c r="O20" s="31">
        <f t="shared" si="9"/>
        <v>571.0567220277798</v>
      </c>
      <c r="P20" s="31">
        <f t="shared" si="9"/>
        <v>837.2689446858521</v>
      </c>
      <c r="Q20" s="31">
        <f t="shared" si="9"/>
        <v>1135.1899761453753</v>
      </c>
      <c r="R20" s="31">
        <f t="shared" si="9"/>
        <v>1544.891834957213</v>
      </c>
      <c r="S20" s="31">
        <f t="shared" si="9"/>
        <v>1984.6374985146126</v>
      </c>
      <c r="T20" s="31">
        <f t="shared" si="9"/>
        <v>2568.671235373764</v>
      </c>
      <c r="U20" s="31">
        <f t="shared" si="9"/>
        <v>3177.782608539183</v>
      </c>
      <c r="V20" s="31">
        <f t="shared" si="9"/>
        <v>3966.9904653391955</v>
      </c>
      <c r="W20" s="31">
        <f t="shared" si="9"/>
        <v>4773.008625622775</v>
      </c>
      <c r="X20" s="31">
        <f t="shared" si="9"/>
        <v>6170.005480312673</v>
      </c>
      <c r="Y20" s="31">
        <f t="shared" si="9"/>
        <v>7673.474814896472</v>
      </c>
      <c r="Z20" s="31">
        <f t="shared" si="9"/>
        <v>9566.19498052165</v>
      </c>
      <c r="AA20" s="31">
        <f t="shared" si="9"/>
        <v>11560.21562810645</v>
      </c>
      <c r="AB20" s="185">
        <f t="shared" si="10"/>
        <v>14023.816215333505</v>
      </c>
      <c r="AC20" s="199"/>
      <c r="AD20" s="205">
        <f t="shared" si="6"/>
        <v>83215.8845002036</v>
      </c>
    </row>
    <row r="21" spans="1:30" ht="18.75" customHeight="1" thickTop="1">
      <c r="A21" s="8" t="s">
        <v>48</v>
      </c>
      <c r="B21" s="15" t="s">
        <v>42</v>
      </c>
      <c r="C21" s="15">
        <v>250</v>
      </c>
      <c r="D21" s="19" t="s">
        <v>33</v>
      </c>
      <c r="E21" s="27">
        <v>0.2</v>
      </c>
      <c r="F21" s="105">
        <f t="shared" si="11"/>
        <v>4.5277597869966</v>
      </c>
      <c r="G21" s="28">
        <f t="shared" si="11"/>
        <v>10.982564534576253</v>
      </c>
      <c r="H21" s="28">
        <f t="shared" si="11"/>
        <v>21.746104136237253</v>
      </c>
      <c r="I21" s="28">
        <f t="shared" si="11"/>
        <v>37.91995405885418</v>
      </c>
      <c r="J21" s="28">
        <f t="shared" si="11"/>
        <v>60.605689769301605</v>
      </c>
      <c r="K21" s="28">
        <f t="shared" si="11"/>
        <v>94.00110650663042</v>
      </c>
      <c r="L21" s="28">
        <f t="shared" si="11"/>
        <v>129.91912042118628</v>
      </c>
      <c r="M21" s="28">
        <f t="shared" si="11"/>
        <v>183.59591114576247</v>
      </c>
      <c r="N21" s="28">
        <f t="shared" si="9"/>
        <v>250.30460845033875</v>
      </c>
      <c r="O21" s="28">
        <f t="shared" si="9"/>
        <v>317.2537344598777</v>
      </c>
      <c r="P21" s="28">
        <f t="shared" si="9"/>
        <v>465.1494137143623</v>
      </c>
      <c r="Q21" s="28">
        <f t="shared" si="9"/>
        <v>630.6610978585419</v>
      </c>
      <c r="R21" s="28">
        <f t="shared" si="9"/>
        <v>858.2732416428961</v>
      </c>
      <c r="S21" s="28">
        <f t="shared" si="9"/>
        <v>1102.5763880636737</v>
      </c>
      <c r="T21" s="28">
        <f t="shared" si="9"/>
        <v>1427.0395752076467</v>
      </c>
      <c r="U21" s="28">
        <f t="shared" si="9"/>
        <v>1765.4347825217685</v>
      </c>
      <c r="V21" s="28">
        <f t="shared" si="9"/>
        <v>2203.883591855109</v>
      </c>
      <c r="W21" s="28">
        <f t="shared" si="9"/>
        <v>2651.67145867932</v>
      </c>
      <c r="X21" s="28">
        <f t="shared" si="9"/>
        <v>3427.78082239593</v>
      </c>
      <c r="Y21" s="28">
        <f t="shared" si="9"/>
        <v>4263.041563831373</v>
      </c>
      <c r="Z21" s="28">
        <f t="shared" si="9"/>
        <v>5314.552766956473</v>
      </c>
      <c r="AA21" s="28">
        <f t="shared" si="9"/>
        <v>6422.342015614696</v>
      </c>
      <c r="AB21" s="183">
        <f t="shared" si="10"/>
        <v>7791.009008518614</v>
      </c>
      <c r="AC21" s="199"/>
      <c r="AD21" s="203">
        <f t="shared" si="6"/>
        <v>46231.04694455756</v>
      </c>
    </row>
    <row r="22" spans="1:30" ht="18.75" customHeight="1" thickBot="1">
      <c r="A22" s="8" t="s">
        <v>40</v>
      </c>
      <c r="B22" s="9"/>
      <c r="C22" s="23">
        <v>250</v>
      </c>
      <c r="D22" s="24" t="s">
        <v>35</v>
      </c>
      <c r="E22" s="20">
        <v>0.15</v>
      </c>
      <c r="F22" s="104">
        <f t="shared" si="11"/>
        <v>3.3958198402474493</v>
      </c>
      <c r="G22" s="25">
        <f t="shared" si="11"/>
        <v>8.23692340093219</v>
      </c>
      <c r="H22" s="25">
        <f t="shared" si="11"/>
        <v>16.30957810217794</v>
      </c>
      <c r="I22" s="25">
        <f t="shared" si="11"/>
        <v>28.43996554414063</v>
      </c>
      <c r="J22" s="25">
        <f t="shared" si="11"/>
        <v>45.45426732697619</v>
      </c>
      <c r="K22" s="25">
        <f t="shared" si="11"/>
        <v>70.5008298799728</v>
      </c>
      <c r="L22" s="25">
        <f t="shared" si="11"/>
        <v>97.4393403158897</v>
      </c>
      <c r="M22" s="25">
        <f t="shared" si="11"/>
        <v>137.69693335932186</v>
      </c>
      <c r="N22" s="25">
        <f t="shared" si="9"/>
        <v>187.72845633775404</v>
      </c>
      <c r="O22" s="25">
        <f t="shared" si="9"/>
        <v>237.94030084490822</v>
      </c>
      <c r="P22" s="25">
        <f t="shared" si="9"/>
        <v>348.86206028577175</v>
      </c>
      <c r="Q22" s="25">
        <f t="shared" si="9"/>
        <v>472.99582339390633</v>
      </c>
      <c r="R22" s="25">
        <f t="shared" si="9"/>
        <v>643.7049312321719</v>
      </c>
      <c r="S22" s="25">
        <f t="shared" si="9"/>
        <v>826.9322910477553</v>
      </c>
      <c r="T22" s="25">
        <f t="shared" si="9"/>
        <v>1070.279681405735</v>
      </c>
      <c r="U22" s="25">
        <f t="shared" si="9"/>
        <v>1324.0760868913262</v>
      </c>
      <c r="V22" s="25">
        <f t="shared" si="9"/>
        <v>1652.9126938913314</v>
      </c>
      <c r="W22" s="25">
        <f t="shared" si="9"/>
        <v>1988.7535940094897</v>
      </c>
      <c r="X22" s="25">
        <f t="shared" si="9"/>
        <v>2570.835616796947</v>
      </c>
      <c r="Y22" s="25">
        <f t="shared" si="9"/>
        <v>3197.2811728735296</v>
      </c>
      <c r="Z22" s="25">
        <f t="shared" si="9"/>
        <v>3985.9145752173536</v>
      </c>
      <c r="AA22" s="25">
        <f t="shared" si="9"/>
        <v>4816.756511711021</v>
      </c>
      <c r="AB22" s="182">
        <f t="shared" si="10"/>
        <v>5843.25675638896</v>
      </c>
      <c r="AC22" s="199"/>
      <c r="AD22" s="202">
        <f t="shared" si="6"/>
        <v>34673.285208418165</v>
      </c>
    </row>
    <row r="23" spans="1:30" ht="18.75" customHeight="1" thickTop="1">
      <c r="A23" s="8" t="s">
        <v>25</v>
      </c>
      <c r="B23" s="15" t="s">
        <v>43</v>
      </c>
      <c r="C23" s="23">
        <v>310</v>
      </c>
      <c r="D23" s="10" t="s">
        <v>33</v>
      </c>
      <c r="E23" s="20">
        <v>0.2</v>
      </c>
      <c r="F23" s="105">
        <f t="shared" si="11"/>
        <v>5.614422135875784</v>
      </c>
      <c r="G23" s="28">
        <f t="shared" si="11"/>
        <v>13.618380022874554</v>
      </c>
      <c r="H23" s="28">
        <f t="shared" si="11"/>
        <v>26.9651691289342</v>
      </c>
      <c r="I23" s="28">
        <f t="shared" si="11"/>
        <v>47.02074303297918</v>
      </c>
      <c r="J23" s="28">
        <f t="shared" si="11"/>
        <v>75.15105531393398</v>
      </c>
      <c r="K23" s="28">
        <f t="shared" si="11"/>
        <v>116.56137206822171</v>
      </c>
      <c r="L23" s="28">
        <f t="shared" si="11"/>
        <v>161.099709322271</v>
      </c>
      <c r="M23" s="28">
        <f t="shared" si="11"/>
        <v>227.65892982074547</v>
      </c>
      <c r="N23" s="28">
        <f t="shared" si="9"/>
        <v>310.37771447842005</v>
      </c>
      <c r="O23" s="28">
        <f t="shared" si="9"/>
        <v>393.3946307302483</v>
      </c>
      <c r="P23" s="28">
        <f t="shared" si="9"/>
        <v>576.7852730058094</v>
      </c>
      <c r="Q23" s="28">
        <f t="shared" si="9"/>
        <v>782.019761344592</v>
      </c>
      <c r="R23" s="28">
        <f t="shared" si="9"/>
        <v>1064.2588196371912</v>
      </c>
      <c r="S23" s="28">
        <f t="shared" si="9"/>
        <v>1367.1947211989554</v>
      </c>
      <c r="T23" s="28">
        <f t="shared" si="9"/>
        <v>1769.529073257482</v>
      </c>
      <c r="U23" s="28">
        <f t="shared" si="9"/>
        <v>2189.139130326993</v>
      </c>
      <c r="V23" s="28">
        <f t="shared" si="9"/>
        <v>2732.815653900335</v>
      </c>
      <c r="W23" s="28">
        <f t="shared" si="9"/>
        <v>3288.072608762356</v>
      </c>
      <c r="X23" s="28">
        <f t="shared" si="9"/>
        <v>4250.448219770953</v>
      </c>
      <c r="Y23" s="28">
        <f t="shared" si="9"/>
        <v>5286.171539150903</v>
      </c>
      <c r="Z23" s="28">
        <f t="shared" si="9"/>
        <v>6590.045431026027</v>
      </c>
      <c r="AA23" s="28">
        <f t="shared" si="9"/>
        <v>7963.704099362222</v>
      </c>
      <c r="AB23" s="183">
        <f t="shared" si="10"/>
        <v>9660.85117056308</v>
      </c>
      <c r="AC23" s="208"/>
      <c r="AD23" s="203">
        <f t="shared" si="6"/>
        <v>57326.498211251375</v>
      </c>
    </row>
    <row r="24" spans="1:30" ht="18.75" customHeight="1" thickBot="1">
      <c r="A24" s="8" t="s">
        <v>41</v>
      </c>
      <c r="B24" s="9"/>
      <c r="C24" s="23">
        <v>310</v>
      </c>
      <c r="D24" s="24" t="s">
        <v>35</v>
      </c>
      <c r="E24" s="20">
        <v>0.15</v>
      </c>
      <c r="F24" s="104">
        <f t="shared" si="11"/>
        <v>4.210816601906837</v>
      </c>
      <c r="G24" s="25">
        <f t="shared" si="11"/>
        <v>10.213785017155914</v>
      </c>
      <c r="H24" s="25">
        <f t="shared" si="11"/>
        <v>20.223876846700644</v>
      </c>
      <c r="I24" s="25">
        <f t="shared" si="11"/>
        <v>35.26555727473438</v>
      </c>
      <c r="J24" s="25">
        <f t="shared" si="11"/>
        <v>56.363291485450475</v>
      </c>
      <c r="K24" s="25">
        <f t="shared" si="11"/>
        <v>87.42102905116626</v>
      </c>
      <c r="L24" s="25">
        <f t="shared" si="11"/>
        <v>120.82478199170322</v>
      </c>
      <c r="M24" s="25">
        <f t="shared" si="11"/>
        <v>170.74419736555907</v>
      </c>
      <c r="N24" s="25">
        <f t="shared" si="9"/>
        <v>232.78328585881496</v>
      </c>
      <c r="O24" s="25">
        <f t="shared" si="9"/>
        <v>295.0459730476862</v>
      </c>
      <c r="P24" s="25">
        <f t="shared" si="9"/>
        <v>432.5889547543569</v>
      </c>
      <c r="Q24" s="25">
        <f t="shared" si="9"/>
        <v>586.5148210084438</v>
      </c>
      <c r="R24" s="25">
        <f t="shared" si="9"/>
        <v>798.1941147278932</v>
      </c>
      <c r="S24" s="25">
        <f t="shared" si="9"/>
        <v>1025.3960408992161</v>
      </c>
      <c r="T24" s="25">
        <f t="shared" si="9"/>
        <v>1327.1468049431112</v>
      </c>
      <c r="U24" s="25">
        <f t="shared" si="9"/>
        <v>1641.8543477452442</v>
      </c>
      <c r="V24" s="25">
        <f t="shared" si="9"/>
        <v>2049.611740425251</v>
      </c>
      <c r="W24" s="25">
        <f t="shared" si="9"/>
        <v>2466.054456571767</v>
      </c>
      <c r="X24" s="25">
        <f t="shared" si="9"/>
        <v>3187.836164828214</v>
      </c>
      <c r="Y24" s="25">
        <f t="shared" si="9"/>
        <v>3964.628654363176</v>
      </c>
      <c r="Z24" s="25">
        <f t="shared" si="9"/>
        <v>4942.534073269518</v>
      </c>
      <c r="AA24" s="25">
        <f t="shared" si="9"/>
        <v>5972.778074521665</v>
      </c>
      <c r="AB24" s="182">
        <f t="shared" si="10"/>
        <v>7245.63837792231</v>
      </c>
      <c r="AC24" s="208"/>
      <c r="AD24" s="202">
        <f t="shared" si="6"/>
        <v>42994.87365843852</v>
      </c>
    </row>
    <row r="25" spans="1:30" ht="18.75" customHeight="1" thickTop="1">
      <c r="A25" s="39"/>
      <c r="B25" s="15" t="s">
        <v>45</v>
      </c>
      <c r="C25" s="15">
        <v>420</v>
      </c>
      <c r="D25" s="19" t="s">
        <v>33</v>
      </c>
      <c r="E25" s="27">
        <v>0.2</v>
      </c>
      <c r="F25" s="105">
        <f t="shared" si="11"/>
        <v>7.6066364421542865</v>
      </c>
      <c r="G25" s="28">
        <f t="shared" si="11"/>
        <v>18.4507084180881</v>
      </c>
      <c r="H25" s="28">
        <f t="shared" si="11"/>
        <v>36.533454948878585</v>
      </c>
      <c r="I25" s="28">
        <f t="shared" si="11"/>
        <v>63.70552281887502</v>
      </c>
      <c r="J25" s="28">
        <f t="shared" si="11"/>
        <v>101.81755881242668</v>
      </c>
      <c r="K25" s="28">
        <f t="shared" si="11"/>
        <v>157.92185893113907</v>
      </c>
      <c r="L25" s="28">
        <f t="shared" si="11"/>
        <v>218.2641223075929</v>
      </c>
      <c r="M25" s="28">
        <f t="shared" si="11"/>
        <v>308.4411307248809</v>
      </c>
      <c r="N25" s="28">
        <f t="shared" si="9"/>
        <v>420.511742196569</v>
      </c>
      <c r="O25" s="28">
        <f t="shared" si="9"/>
        <v>532.9862738925945</v>
      </c>
      <c r="P25" s="28">
        <f t="shared" si="9"/>
        <v>781.4510150401287</v>
      </c>
      <c r="Q25" s="28">
        <f t="shared" si="9"/>
        <v>1059.5106444023502</v>
      </c>
      <c r="R25" s="28">
        <f t="shared" si="9"/>
        <v>1441.8990459600652</v>
      </c>
      <c r="S25" s="28">
        <f t="shared" si="9"/>
        <v>1852.3283319469715</v>
      </c>
      <c r="T25" s="28">
        <f t="shared" si="9"/>
        <v>2397.426486348846</v>
      </c>
      <c r="U25" s="28">
        <f t="shared" si="9"/>
        <v>2965.9304346365707</v>
      </c>
      <c r="V25" s="28">
        <f t="shared" si="9"/>
        <v>3702.5244343165828</v>
      </c>
      <c r="W25" s="28">
        <f t="shared" si="9"/>
        <v>4454.808050581257</v>
      </c>
      <c r="X25" s="28">
        <f t="shared" si="9"/>
        <v>5758.671781625162</v>
      </c>
      <c r="Y25" s="28">
        <f t="shared" si="9"/>
        <v>7161.909827236706</v>
      </c>
      <c r="Z25" s="28">
        <f t="shared" si="9"/>
        <v>8928.448648486872</v>
      </c>
      <c r="AA25" s="28">
        <f t="shared" si="9"/>
        <v>10789.534586232687</v>
      </c>
      <c r="AB25" s="183">
        <f t="shared" si="10"/>
        <v>13088.89513431127</v>
      </c>
      <c r="AC25" s="208"/>
      <c r="AD25" s="203">
        <f t="shared" si="6"/>
        <v>77668.15886685668</v>
      </c>
    </row>
    <row r="26" spans="1:30" ht="18.75" customHeight="1" thickBot="1">
      <c r="A26" s="39"/>
      <c r="B26" s="9"/>
      <c r="C26" s="23">
        <v>420</v>
      </c>
      <c r="D26" s="24" t="s">
        <v>35</v>
      </c>
      <c r="E26" s="20">
        <v>0.15</v>
      </c>
      <c r="F26" s="104">
        <f t="shared" si="11"/>
        <v>5.704977331615715</v>
      </c>
      <c r="G26" s="25">
        <f t="shared" si="11"/>
        <v>13.838031313566077</v>
      </c>
      <c r="H26" s="25">
        <f t="shared" si="11"/>
        <v>27.40009121165894</v>
      </c>
      <c r="I26" s="25">
        <f t="shared" si="11"/>
        <v>47.77914211415626</v>
      </c>
      <c r="J26" s="25">
        <f t="shared" si="11"/>
        <v>76.36316910932001</v>
      </c>
      <c r="K26" s="25">
        <f t="shared" si="11"/>
        <v>118.4413941983543</v>
      </c>
      <c r="L26" s="25">
        <f t="shared" si="11"/>
        <v>163.69809173069467</v>
      </c>
      <c r="M26" s="25">
        <f t="shared" si="11"/>
        <v>231.3308480436607</v>
      </c>
      <c r="N26" s="25">
        <f t="shared" si="9"/>
        <v>315.3838066474268</v>
      </c>
      <c r="O26" s="25">
        <f t="shared" si="9"/>
        <v>399.73970541944584</v>
      </c>
      <c r="P26" s="25">
        <f t="shared" si="9"/>
        <v>586.0882612800965</v>
      </c>
      <c r="Q26" s="25">
        <f t="shared" si="9"/>
        <v>794.6329833017626</v>
      </c>
      <c r="R26" s="25">
        <f t="shared" si="9"/>
        <v>1081.4242844700489</v>
      </c>
      <c r="S26" s="25">
        <f t="shared" si="9"/>
        <v>1389.2462489602285</v>
      </c>
      <c r="T26" s="25">
        <f t="shared" si="9"/>
        <v>1798.0698647616346</v>
      </c>
      <c r="U26" s="25">
        <f t="shared" si="9"/>
        <v>2224.447825977428</v>
      </c>
      <c r="V26" s="25">
        <f t="shared" si="9"/>
        <v>2776.893325737437</v>
      </c>
      <c r="W26" s="25">
        <f t="shared" si="9"/>
        <v>3341.1060379359424</v>
      </c>
      <c r="X26" s="25">
        <f t="shared" si="9"/>
        <v>4319.003836218871</v>
      </c>
      <c r="Y26" s="25">
        <f t="shared" si="9"/>
        <v>5371.43237042753</v>
      </c>
      <c r="Z26" s="25">
        <f t="shared" si="9"/>
        <v>6696.336486365155</v>
      </c>
      <c r="AA26" s="25">
        <f t="shared" si="9"/>
        <v>8092.150939674515</v>
      </c>
      <c r="AB26" s="182">
        <f t="shared" si="10"/>
        <v>9816.671350733453</v>
      </c>
      <c r="AC26" s="208"/>
      <c r="AD26" s="202">
        <f t="shared" si="6"/>
        <v>58251.11915014252</v>
      </c>
    </row>
    <row r="27" spans="1:30" ht="18.75" customHeight="1" thickTop="1">
      <c r="A27" s="39"/>
      <c r="B27" s="15" t="s">
        <v>68</v>
      </c>
      <c r="C27" s="23">
        <v>940</v>
      </c>
      <c r="D27" s="10" t="s">
        <v>33</v>
      </c>
      <c r="E27" s="20">
        <v>0.2</v>
      </c>
      <c r="F27" s="105">
        <f t="shared" si="11"/>
        <v>17.024376799107216</v>
      </c>
      <c r="G27" s="28">
        <f t="shared" si="11"/>
        <v>41.29444265000671</v>
      </c>
      <c r="H27" s="28">
        <f t="shared" si="11"/>
        <v>81.76535155225208</v>
      </c>
      <c r="I27" s="28">
        <f t="shared" si="11"/>
        <v>142.5790272612917</v>
      </c>
      <c r="J27" s="28">
        <f t="shared" si="11"/>
        <v>227.877393532574</v>
      </c>
      <c r="K27" s="28">
        <f t="shared" si="11"/>
        <v>353.44416046493035</v>
      </c>
      <c r="L27" s="28">
        <f t="shared" si="11"/>
        <v>488.49589278366034</v>
      </c>
      <c r="M27" s="28">
        <f t="shared" si="11"/>
        <v>690.3206259080669</v>
      </c>
      <c r="N27" s="28">
        <f t="shared" si="9"/>
        <v>941.1453277732736</v>
      </c>
      <c r="O27" s="28">
        <f t="shared" si="9"/>
        <v>1192.87404156914</v>
      </c>
      <c r="P27" s="28">
        <f t="shared" si="9"/>
        <v>1748.9617955660026</v>
      </c>
      <c r="Q27" s="28">
        <f t="shared" si="9"/>
        <v>2371.2857279481173</v>
      </c>
      <c r="R27" s="28">
        <f t="shared" si="9"/>
        <v>3227.107388577289</v>
      </c>
      <c r="S27" s="28">
        <f t="shared" si="9"/>
        <v>4145.687219119413</v>
      </c>
      <c r="T27" s="28">
        <f t="shared" si="9"/>
        <v>5365.668802780751</v>
      </c>
      <c r="U27" s="28">
        <f t="shared" si="9"/>
        <v>6638.0347822818485</v>
      </c>
      <c r="V27" s="28">
        <f t="shared" si="9"/>
        <v>8286.602305375209</v>
      </c>
      <c r="W27" s="28">
        <f t="shared" si="9"/>
        <v>9970.284684634242</v>
      </c>
      <c r="X27" s="28">
        <f t="shared" si="9"/>
        <v>12888.455892208696</v>
      </c>
      <c r="Y27" s="28">
        <f t="shared" si="9"/>
        <v>16029.036280005963</v>
      </c>
      <c r="Z27" s="28">
        <f t="shared" si="9"/>
        <v>19982.718403756335</v>
      </c>
      <c r="AA27" s="28">
        <f t="shared" si="9"/>
        <v>24148.005978711255</v>
      </c>
      <c r="AB27" s="183">
        <f t="shared" si="10"/>
        <v>29294.193872029988</v>
      </c>
      <c r="AC27" s="208"/>
      <c r="AD27" s="203">
        <f t="shared" si="6"/>
        <v>173828.7365115364</v>
      </c>
    </row>
    <row r="28" spans="1:30" ht="18.75" customHeight="1" thickBot="1">
      <c r="A28" s="39"/>
      <c r="B28" s="9"/>
      <c r="C28" s="23">
        <v>940</v>
      </c>
      <c r="D28" s="24" t="s">
        <v>35</v>
      </c>
      <c r="E28" s="20">
        <v>0.15</v>
      </c>
      <c r="F28" s="104">
        <f t="shared" si="11"/>
        <v>12.768282599330409</v>
      </c>
      <c r="G28" s="25">
        <f t="shared" si="11"/>
        <v>30.97083198750503</v>
      </c>
      <c r="H28" s="25">
        <f t="shared" si="11"/>
        <v>61.324013664189046</v>
      </c>
      <c r="I28" s="25">
        <f t="shared" si="11"/>
        <v>106.93427044596876</v>
      </c>
      <c r="J28" s="25">
        <f t="shared" si="11"/>
        <v>170.90804514943048</v>
      </c>
      <c r="K28" s="25">
        <f t="shared" si="11"/>
        <v>265.0831203486977</v>
      </c>
      <c r="L28" s="25">
        <f t="shared" si="11"/>
        <v>366.3719195877452</v>
      </c>
      <c r="M28" s="25">
        <f t="shared" si="11"/>
        <v>517.7404694310501</v>
      </c>
      <c r="N28" s="25">
        <f t="shared" si="9"/>
        <v>705.8589958299551</v>
      </c>
      <c r="O28" s="25">
        <f t="shared" si="9"/>
        <v>894.655531176855</v>
      </c>
      <c r="P28" s="25">
        <f t="shared" si="9"/>
        <v>1311.7213466745015</v>
      </c>
      <c r="Q28" s="25">
        <f t="shared" si="9"/>
        <v>1778.4642959610878</v>
      </c>
      <c r="R28" s="25">
        <f t="shared" si="9"/>
        <v>2420.3305414329666</v>
      </c>
      <c r="S28" s="25">
        <f t="shared" si="9"/>
        <v>3109.2654143395594</v>
      </c>
      <c r="T28" s="25">
        <f t="shared" si="9"/>
        <v>4024.2516020855633</v>
      </c>
      <c r="U28" s="25">
        <f t="shared" si="9"/>
        <v>4978.526086711386</v>
      </c>
      <c r="V28" s="25">
        <f t="shared" si="9"/>
        <v>6214.951729031406</v>
      </c>
      <c r="W28" s="25">
        <f t="shared" si="9"/>
        <v>7477.71351347568</v>
      </c>
      <c r="X28" s="25">
        <f t="shared" si="9"/>
        <v>9666.34191915652</v>
      </c>
      <c r="Y28" s="25">
        <f t="shared" si="9"/>
        <v>12021.777210004471</v>
      </c>
      <c r="Z28" s="25">
        <f t="shared" si="9"/>
        <v>14987.03880281725</v>
      </c>
      <c r="AA28" s="25">
        <f t="shared" si="9"/>
        <v>18111.004484033438</v>
      </c>
      <c r="AB28" s="182">
        <f t="shared" si="10"/>
        <v>21970.645404022485</v>
      </c>
      <c r="AC28" s="208"/>
      <c r="AD28" s="202">
        <f t="shared" si="6"/>
        <v>130371.5523836523</v>
      </c>
    </row>
    <row r="29" spans="1:30" ht="18.75" customHeight="1" thickTop="1">
      <c r="A29" s="39"/>
      <c r="B29" s="15" t="s">
        <v>69</v>
      </c>
      <c r="C29" s="15">
        <v>1100</v>
      </c>
      <c r="D29" s="19" t="s">
        <v>33</v>
      </c>
      <c r="E29" s="27">
        <v>0.2</v>
      </c>
      <c r="F29" s="105">
        <f t="shared" si="11"/>
        <v>19.922143062785036</v>
      </c>
      <c r="G29" s="28">
        <f t="shared" si="11"/>
        <v>48.32328395213551</v>
      </c>
      <c r="H29" s="28">
        <f t="shared" si="11"/>
        <v>95.68285819944391</v>
      </c>
      <c r="I29" s="28">
        <f t="shared" si="11"/>
        <v>166.84779785895836</v>
      </c>
      <c r="J29" s="28">
        <f t="shared" si="11"/>
        <v>266.665034984927</v>
      </c>
      <c r="K29" s="28">
        <f t="shared" si="11"/>
        <v>413.6048686291738</v>
      </c>
      <c r="L29" s="28">
        <f t="shared" si="11"/>
        <v>571.6441298532195</v>
      </c>
      <c r="M29" s="28">
        <f t="shared" si="11"/>
        <v>807.8220090413548</v>
      </c>
      <c r="N29" s="28">
        <f t="shared" si="9"/>
        <v>1101.3402771814904</v>
      </c>
      <c r="O29" s="28">
        <f t="shared" si="9"/>
        <v>1395.9164316234617</v>
      </c>
      <c r="P29" s="28">
        <f t="shared" si="9"/>
        <v>2046.6574203431942</v>
      </c>
      <c r="Q29" s="28">
        <f t="shared" si="9"/>
        <v>2774.908830577584</v>
      </c>
      <c r="R29" s="28">
        <f t="shared" si="9"/>
        <v>3776.4022632287424</v>
      </c>
      <c r="S29" s="28">
        <f t="shared" si="9"/>
        <v>4851.336107480164</v>
      </c>
      <c r="T29" s="28">
        <f t="shared" si="9"/>
        <v>6278.974130913645</v>
      </c>
      <c r="U29" s="28">
        <f t="shared" si="9"/>
        <v>7767.913043095781</v>
      </c>
      <c r="V29" s="28">
        <f t="shared" si="9"/>
        <v>9697.087804162478</v>
      </c>
      <c r="W29" s="28">
        <f t="shared" si="9"/>
        <v>11667.354418189007</v>
      </c>
      <c r="X29" s="28">
        <f t="shared" si="9"/>
        <v>15082.23561854209</v>
      </c>
      <c r="Y29" s="28">
        <f t="shared" si="9"/>
        <v>18757.382880858044</v>
      </c>
      <c r="Z29" s="28">
        <f t="shared" si="9"/>
        <v>23384.032174608477</v>
      </c>
      <c r="AA29" s="28">
        <f t="shared" si="9"/>
        <v>28258.304868704658</v>
      </c>
      <c r="AB29" s="183">
        <f t="shared" si="10"/>
        <v>34280.4396374819</v>
      </c>
      <c r="AC29" s="208"/>
      <c r="AD29" s="203">
        <f t="shared" si="6"/>
        <v>203416.60655605322</v>
      </c>
    </row>
    <row r="30" spans="1:30" ht="18.75" customHeight="1" thickBot="1">
      <c r="A30" s="39"/>
      <c r="B30" s="9"/>
      <c r="C30" s="23">
        <v>1100</v>
      </c>
      <c r="D30" s="24" t="s">
        <v>35</v>
      </c>
      <c r="E30" s="20">
        <v>0.15</v>
      </c>
      <c r="F30" s="104">
        <f t="shared" si="11"/>
        <v>14.941607297088776</v>
      </c>
      <c r="G30" s="25">
        <f t="shared" si="11"/>
        <v>36.242462964101634</v>
      </c>
      <c r="H30" s="25">
        <f t="shared" si="11"/>
        <v>71.76214364958294</v>
      </c>
      <c r="I30" s="25">
        <f t="shared" si="11"/>
        <v>125.13584839421877</v>
      </c>
      <c r="J30" s="25">
        <f t="shared" si="11"/>
        <v>199.99877623869526</v>
      </c>
      <c r="K30" s="25">
        <f t="shared" si="11"/>
        <v>310.20365147188033</v>
      </c>
      <c r="L30" s="25">
        <f t="shared" si="11"/>
        <v>428.73309738991463</v>
      </c>
      <c r="M30" s="25">
        <f t="shared" si="11"/>
        <v>605.8665067810161</v>
      </c>
      <c r="N30" s="25">
        <f t="shared" si="9"/>
        <v>826.0052078861178</v>
      </c>
      <c r="O30" s="25">
        <f t="shared" si="9"/>
        <v>1046.9373237175962</v>
      </c>
      <c r="P30" s="25">
        <f t="shared" si="9"/>
        <v>1534.9930652573955</v>
      </c>
      <c r="Q30" s="25">
        <f t="shared" si="9"/>
        <v>2081.1816229331876</v>
      </c>
      <c r="R30" s="25">
        <f t="shared" si="9"/>
        <v>2832.3016974215566</v>
      </c>
      <c r="S30" s="25">
        <f t="shared" si="9"/>
        <v>3638.502080610123</v>
      </c>
      <c r="T30" s="25">
        <f t="shared" si="9"/>
        <v>4709.230598185233</v>
      </c>
      <c r="U30" s="25">
        <f t="shared" si="9"/>
        <v>5825.934782321836</v>
      </c>
      <c r="V30" s="25">
        <f t="shared" si="9"/>
        <v>7272.815853121858</v>
      </c>
      <c r="W30" s="25">
        <f t="shared" si="9"/>
        <v>8750.515813641754</v>
      </c>
      <c r="X30" s="25">
        <f t="shared" si="9"/>
        <v>11311.676713906567</v>
      </c>
      <c r="Y30" s="25">
        <f t="shared" si="9"/>
        <v>14068.03716064353</v>
      </c>
      <c r="Z30" s="25">
        <f t="shared" si="9"/>
        <v>17538.024130956357</v>
      </c>
      <c r="AA30" s="25">
        <f t="shared" si="9"/>
        <v>21193.72865152849</v>
      </c>
      <c r="AB30" s="182">
        <f t="shared" si="10"/>
        <v>25710.32972811142</v>
      </c>
      <c r="AC30" s="208"/>
      <c r="AD30" s="202">
        <f t="shared" si="6"/>
        <v>152562.45491703993</v>
      </c>
    </row>
    <row r="31" spans="1:30" ht="18.75" customHeight="1" thickBot="1">
      <c r="A31" s="97"/>
      <c r="B31" s="94"/>
      <c r="C31" s="95"/>
      <c r="D31" s="95"/>
      <c r="E31" s="96" t="s">
        <v>57</v>
      </c>
      <c r="F31" s="101">
        <v>0.75</v>
      </c>
      <c r="G31" s="98">
        <v>1</v>
      </c>
      <c r="H31" s="98">
        <v>1</v>
      </c>
      <c r="I31" s="98">
        <v>1.25</v>
      </c>
      <c r="J31" s="98">
        <v>1.5</v>
      </c>
      <c r="K31" s="98">
        <v>1.5</v>
      </c>
      <c r="L31" s="98">
        <v>1.5</v>
      </c>
      <c r="M31" s="98">
        <v>1.5</v>
      </c>
      <c r="N31" s="98">
        <v>1.5</v>
      </c>
      <c r="O31" s="98">
        <v>1.5</v>
      </c>
      <c r="P31" s="98">
        <v>1.5</v>
      </c>
      <c r="Q31" s="98">
        <v>1.5</v>
      </c>
      <c r="R31" s="98">
        <v>1.5</v>
      </c>
      <c r="S31" s="98">
        <v>1.5</v>
      </c>
      <c r="T31" s="98">
        <v>1.5</v>
      </c>
      <c r="U31" s="98">
        <v>1.5</v>
      </c>
      <c r="V31" s="98">
        <v>1.5</v>
      </c>
      <c r="W31" s="98" t="s">
        <v>70</v>
      </c>
      <c r="X31" s="98">
        <v>1.5</v>
      </c>
      <c r="Y31" s="98">
        <v>2</v>
      </c>
      <c r="Z31" s="98">
        <v>4</v>
      </c>
      <c r="AA31" s="98">
        <v>4</v>
      </c>
      <c r="AB31" s="216">
        <v>4</v>
      </c>
      <c r="AC31" s="217"/>
      <c r="AD31" s="213">
        <v>4</v>
      </c>
    </row>
    <row r="32" spans="1:30" ht="18.75" customHeight="1" thickBot="1" thickTop="1">
      <c r="A32" s="8"/>
      <c r="B32" s="13"/>
      <c r="C32" s="14"/>
      <c r="D32" s="14"/>
      <c r="E32" s="89" t="s">
        <v>58</v>
      </c>
      <c r="F32" s="162">
        <f aca="true" t="shared" si="12" ref="F32:AA32">0.7854*(F$4-(0.9382*F$31))^2</f>
        <v>22.031509337491503</v>
      </c>
      <c r="G32" s="165">
        <f t="shared" si="12"/>
        <v>39.167127711096</v>
      </c>
      <c r="H32" s="165">
        <f t="shared" si="12"/>
        <v>64.494078591096</v>
      </c>
      <c r="I32" s="165">
        <f t="shared" si="12"/>
        <v>92.07192564858748</v>
      </c>
      <c r="J32" s="165">
        <f t="shared" si="12"/>
        <v>124.54566366996602</v>
      </c>
      <c r="K32" s="165">
        <f t="shared" si="12"/>
        <v>167.248489989966</v>
      </c>
      <c r="L32" s="165">
        <f t="shared" si="12"/>
        <v>216.234516309966</v>
      </c>
      <c r="M32" s="165">
        <f t="shared" si="12"/>
        <v>271.503742629966</v>
      </c>
      <c r="N32" s="165">
        <f t="shared" si="12"/>
        <v>333.05616894996604</v>
      </c>
      <c r="O32" s="165">
        <f t="shared" si="12"/>
        <v>400.891795269966</v>
      </c>
      <c r="P32" s="165">
        <f t="shared" si="12"/>
        <v>514.426234749966</v>
      </c>
      <c r="Q32" s="165">
        <f t="shared" si="12"/>
        <v>642.097874229966</v>
      </c>
      <c r="R32" s="165">
        <f t="shared" si="12"/>
        <v>783.906713709966</v>
      </c>
      <c r="S32" s="165">
        <f t="shared" si="12"/>
        <v>939.852753189966</v>
      </c>
      <c r="T32" s="165">
        <f t="shared" si="12"/>
        <v>1109.935992669966</v>
      </c>
      <c r="U32" s="165">
        <f t="shared" si="12"/>
        <v>1294.156432149966</v>
      </c>
      <c r="V32" s="165">
        <f t="shared" si="12"/>
        <v>1492.5140716299659</v>
      </c>
      <c r="W32" s="165">
        <f t="shared" si="12"/>
        <v>1809.5616</v>
      </c>
      <c r="X32" s="165">
        <f t="shared" si="12"/>
        <v>2010.3265637499662</v>
      </c>
      <c r="Y32" s="165">
        <f t="shared" si="12"/>
        <v>2300.722546044384</v>
      </c>
      <c r="Z32" s="165">
        <f t="shared" si="12"/>
        <v>2484.807292657536</v>
      </c>
      <c r="AA32" s="165">
        <f t="shared" si="12"/>
        <v>2850.786099697536</v>
      </c>
      <c r="AB32" s="214">
        <f>0.7854*(AB$4-(0.9382*AB$31))^2</f>
        <v>3241.8977067375363</v>
      </c>
      <c r="AC32" s="193"/>
      <c r="AD32" s="215">
        <f>0.7854*(AD$4-(0.9382*AD$31))^2</f>
        <v>10613.433398257537</v>
      </c>
    </row>
    <row r="33" spans="1:30" ht="18.75" customHeight="1" thickBot="1" thickTop="1">
      <c r="A33" s="8"/>
      <c r="B33" s="84" t="s">
        <v>28</v>
      </c>
      <c r="C33" s="119" t="s">
        <v>81</v>
      </c>
      <c r="D33" s="84" t="s">
        <v>59</v>
      </c>
      <c r="E33" s="99" t="s">
        <v>30</v>
      </c>
      <c r="F33" s="115" t="str">
        <f>IF($C$2="I","TIGHTENING TORQUE in Lbs·ft","TIGHTENING TORQUE in N·m")</f>
        <v>TIGHTENING TORQUE in N·m</v>
      </c>
      <c r="G33" s="116"/>
      <c r="H33" s="117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8" t="str">
        <f>IF($C$2="I","Multiply by 1.356 to obtain N*m","Multiply by 0.7376 to obtain Lbs*Ft")</f>
        <v>Multiply by 0.7376 to obtain Lbs*Ft</v>
      </c>
      <c r="T33" s="116"/>
      <c r="U33" s="116"/>
      <c r="V33" s="116"/>
      <c r="W33" s="116"/>
      <c r="X33" s="116"/>
      <c r="Y33" s="116"/>
      <c r="Z33" s="116"/>
      <c r="AA33" s="116"/>
      <c r="AB33" s="190"/>
      <c r="AC33" s="198"/>
      <c r="AD33" s="190"/>
    </row>
    <row r="34" spans="1:30" ht="18.75" customHeight="1">
      <c r="A34" s="12"/>
      <c r="B34" s="9" t="s">
        <v>60</v>
      </c>
      <c r="C34" s="9">
        <v>240</v>
      </c>
      <c r="D34" s="22" t="s">
        <v>33</v>
      </c>
      <c r="E34" s="55">
        <v>0.2</v>
      </c>
      <c r="F34" s="111">
        <f aca="true" t="shared" si="13" ref="F34:O39">(0.001*$M$3*$E34*$C34*F$32*F$4)*IF($C$2="I",0.737561,1)</f>
        <v>4.758806016898165</v>
      </c>
      <c r="G34" s="56">
        <f t="shared" si="13"/>
        <v>11.280132780795649</v>
      </c>
      <c r="H34" s="56">
        <f t="shared" si="13"/>
        <v>23.217868292794563</v>
      </c>
      <c r="I34" s="56">
        <f t="shared" si="13"/>
        <v>39.7750718801898</v>
      </c>
      <c r="J34" s="56">
        <f t="shared" si="13"/>
        <v>62.771014489662875</v>
      </c>
      <c r="K34" s="56">
        <f t="shared" si="13"/>
        <v>96.33513023422043</v>
      </c>
      <c r="L34" s="56">
        <f t="shared" si="13"/>
        <v>140.119966568858</v>
      </c>
      <c r="M34" s="56">
        <f t="shared" si="13"/>
        <v>195.48269469357552</v>
      </c>
      <c r="N34" s="56">
        <f t="shared" si="13"/>
        <v>263.78048580837316</v>
      </c>
      <c r="O34" s="56">
        <f t="shared" si="13"/>
        <v>346.37051111325064</v>
      </c>
      <c r="P34" s="56">
        <f aca="true" t="shared" si="14" ref="P34:AA39">(0.001*$M$3*$E34*$C34*P$32*P$4)*IF($C$2="I",0.737561,1)</f>
        <v>500.02230017696706</v>
      </c>
      <c r="Q34" s="56">
        <f t="shared" si="14"/>
        <v>693.4657041683633</v>
      </c>
      <c r="R34" s="56">
        <f t="shared" si="14"/>
        <v>931.2811758874398</v>
      </c>
      <c r="S34" s="56">
        <f t="shared" si="14"/>
        <v>1218.0491681341962</v>
      </c>
      <c r="T34" s="56">
        <f t="shared" si="14"/>
        <v>1558.3501337086325</v>
      </c>
      <c r="U34" s="56">
        <f t="shared" si="14"/>
        <v>1956.7645254107485</v>
      </c>
      <c r="V34" s="56">
        <f t="shared" si="14"/>
        <v>2417.872796040545</v>
      </c>
      <c r="W34" s="56">
        <f t="shared" si="14"/>
        <v>3126.9224448000004</v>
      </c>
      <c r="X34" s="56">
        <f t="shared" si="14"/>
        <v>3763.331327339937</v>
      </c>
      <c r="Y34" s="56">
        <f t="shared" si="14"/>
        <v>4638.256652825479</v>
      </c>
      <c r="Z34" s="56">
        <f t="shared" si="14"/>
        <v>5367.183752140279</v>
      </c>
      <c r="AA34" s="56">
        <f t="shared" si="14"/>
        <v>6568.211173703124</v>
      </c>
      <c r="AB34" s="191">
        <f aca="true" t="shared" si="15" ref="AB34:AD39">(0.001*$M$3*$E34*$C34*AB$32*AB$4)*IF($C$2="I",0.737561,1)</f>
        <v>7936.16558609349</v>
      </c>
      <c r="AC34" s="199">
        <f t="shared" si="15"/>
        <v>0</v>
      </c>
      <c r="AD34" s="209">
        <f t="shared" si="15"/>
        <v>45850.032280472566</v>
      </c>
    </row>
    <row r="35" spans="1:30" ht="18.75" customHeight="1" thickBot="1">
      <c r="A35" s="12"/>
      <c r="B35" s="9"/>
      <c r="C35" s="23">
        <v>240</v>
      </c>
      <c r="D35" s="24" t="s">
        <v>35</v>
      </c>
      <c r="E35" s="20">
        <v>0.15</v>
      </c>
      <c r="F35" s="104">
        <f t="shared" si="13"/>
        <v>3.5691045126736234</v>
      </c>
      <c r="G35" s="25">
        <f t="shared" si="13"/>
        <v>8.460099585596735</v>
      </c>
      <c r="H35" s="25">
        <f t="shared" si="13"/>
        <v>17.41340121959592</v>
      </c>
      <c r="I35" s="25">
        <f t="shared" si="13"/>
        <v>29.831303910142346</v>
      </c>
      <c r="J35" s="25">
        <f t="shared" si="13"/>
        <v>47.07826086724715</v>
      </c>
      <c r="K35" s="25">
        <f t="shared" si="13"/>
        <v>72.25134767566531</v>
      </c>
      <c r="L35" s="25">
        <f t="shared" si="13"/>
        <v>105.08997492664348</v>
      </c>
      <c r="M35" s="25">
        <f t="shared" si="13"/>
        <v>146.61202102018163</v>
      </c>
      <c r="N35" s="25">
        <f t="shared" si="13"/>
        <v>197.83536435627983</v>
      </c>
      <c r="O35" s="25">
        <f t="shared" si="13"/>
        <v>259.777883334938</v>
      </c>
      <c r="P35" s="25">
        <f t="shared" si="14"/>
        <v>375.01672513272524</v>
      </c>
      <c r="Q35" s="25">
        <f t="shared" si="14"/>
        <v>520.0992781262725</v>
      </c>
      <c r="R35" s="25">
        <f t="shared" si="14"/>
        <v>698.4608819155796</v>
      </c>
      <c r="S35" s="25">
        <f t="shared" si="14"/>
        <v>913.5368761006471</v>
      </c>
      <c r="T35" s="25">
        <f t="shared" si="14"/>
        <v>1168.762600281474</v>
      </c>
      <c r="U35" s="25">
        <f t="shared" si="14"/>
        <v>1467.5733940580615</v>
      </c>
      <c r="V35" s="25">
        <f t="shared" si="14"/>
        <v>1813.4045970304087</v>
      </c>
      <c r="W35" s="25">
        <f t="shared" si="14"/>
        <v>2345.1918336</v>
      </c>
      <c r="X35" s="25">
        <f t="shared" si="14"/>
        <v>2822.498495504952</v>
      </c>
      <c r="Y35" s="25">
        <f t="shared" si="14"/>
        <v>3478.692489619109</v>
      </c>
      <c r="Z35" s="25">
        <f t="shared" si="14"/>
        <v>4025.3878141052082</v>
      </c>
      <c r="AA35" s="25">
        <f t="shared" si="14"/>
        <v>4926.158380277342</v>
      </c>
      <c r="AB35" s="182">
        <f t="shared" si="15"/>
        <v>5952.124189570116</v>
      </c>
      <c r="AC35" s="199">
        <f t="shared" si="15"/>
        <v>0</v>
      </c>
      <c r="AD35" s="202">
        <f t="shared" si="15"/>
        <v>34387.52421035442</v>
      </c>
    </row>
    <row r="36" spans="1:30" ht="18.75" customHeight="1" thickTop="1">
      <c r="A36" s="12"/>
      <c r="B36" s="152" t="s">
        <v>61</v>
      </c>
      <c r="C36" s="26">
        <v>640</v>
      </c>
      <c r="D36" s="19" t="s">
        <v>33</v>
      </c>
      <c r="E36" s="27">
        <v>0.2</v>
      </c>
      <c r="F36" s="105">
        <f t="shared" si="13"/>
        <v>12.690149378395105</v>
      </c>
      <c r="G36" s="28">
        <f t="shared" si="13"/>
        <v>30.08035408212173</v>
      </c>
      <c r="H36" s="28">
        <f t="shared" si="13"/>
        <v>61.914315447452154</v>
      </c>
      <c r="I36" s="28">
        <f t="shared" si="13"/>
        <v>106.06685834717277</v>
      </c>
      <c r="J36" s="28">
        <f t="shared" si="13"/>
        <v>167.38937197243433</v>
      </c>
      <c r="K36" s="28">
        <f t="shared" si="13"/>
        <v>256.8936806245878</v>
      </c>
      <c r="L36" s="28">
        <f t="shared" si="13"/>
        <v>373.65324418362127</v>
      </c>
      <c r="M36" s="28">
        <f t="shared" si="13"/>
        <v>521.2871858495347</v>
      </c>
      <c r="N36" s="28">
        <f t="shared" si="13"/>
        <v>703.4146288223283</v>
      </c>
      <c r="O36" s="28">
        <f t="shared" si="13"/>
        <v>923.6546963020016</v>
      </c>
      <c r="P36" s="28">
        <f t="shared" si="14"/>
        <v>1333.3928004719119</v>
      </c>
      <c r="Q36" s="28">
        <f t="shared" si="14"/>
        <v>1849.2418777823023</v>
      </c>
      <c r="R36" s="28">
        <f t="shared" si="14"/>
        <v>2483.4164690331722</v>
      </c>
      <c r="S36" s="28">
        <f t="shared" si="14"/>
        <v>3248.131115024523</v>
      </c>
      <c r="T36" s="28">
        <f t="shared" si="14"/>
        <v>4155.600356556353</v>
      </c>
      <c r="U36" s="28">
        <f t="shared" si="14"/>
        <v>5218.038734428663</v>
      </c>
      <c r="V36" s="28">
        <f t="shared" si="14"/>
        <v>6447.660789441453</v>
      </c>
      <c r="W36" s="28">
        <f t="shared" si="14"/>
        <v>8338.4598528</v>
      </c>
      <c r="X36" s="28">
        <f t="shared" si="14"/>
        <v>10035.550206239832</v>
      </c>
      <c r="Y36" s="28">
        <f t="shared" si="14"/>
        <v>12368.68440753461</v>
      </c>
      <c r="Z36" s="28">
        <f t="shared" si="14"/>
        <v>14312.490005707408</v>
      </c>
      <c r="AA36" s="28">
        <f t="shared" si="14"/>
        <v>17515.229796541662</v>
      </c>
      <c r="AB36" s="183">
        <f t="shared" si="15"/>
        <v>21163.108229582638</v>
      </c>
      <c r="AC36" s="199">
        <f t="shared" si="15"/>
        <v>0</v>
      </c>
      <c r="AD36" s="203">
        <f t="shared" si="15"/>
        <v>122266.75274792683</v>
      </c>
    </row>
    <row r="37" spans="1:30" ht="18.75" customHeight="1" thickBot="1">
      <c r="A37" s="12"/>
      <c r="B37" s="153"/>
      <c r="C37" s="29">
        <v>640</v>
      </c>
      <c r="D37" s="24" t="s">
        <v>35</v>
      </c>
      <c r="E37" s="20">
        <v>0.15</v>
      </c>
      <c r="F37" s="104">
        <f t="shared" si="13"/>
        <v>9.517612033796329</v>
      </c>
      <c r="G37" s="25">
        <f t="shared" si="13"/>
        <v>22.560265561591294</v>
      </c>
      <c r="H37" s="25">
        <f t="shared" si="13"/>
        <v>46.43573658558911</v>
      </c>
      <c r="I37" s="25">
        <f t="shared" si="13"/>
        <v>79.55014376037957</v>
      </c>
      <c r="J37" s="25">
        <f t="shared" si="13"/>
        <v>125.54202897932572</v>
      </c>
      <c r="K37" s="25">
        <f t="shared" si="13"/>
        <v>192.67026046844083</v>
      </c>
      <c r="L37" s="25">
        <f t="shared" si="13"/>
        <v>280.2399331377159</v>
      </c>
      <c r="M37" s="25">
        <f t="shared" si="13"/>
        <v>390.965389387151</v>
      </c>
      <c r="N37" s="25">
        <f t="shared" si="13"/>
        <v>527.5609716167461</v>
      </c>
      <c r="O37" s="25">
        <f t="shared" si="13"/>
        <v>692.7410222265012</v>
      </c>
      <c r="P37" s="25">
        <f t="shared" si="14"/>
        <v>1000.0446003539339</v>
      </c>
      <c r="Q37" s="25">
        <f t="shared" si="14"/>
        <v>1386.9314083367265</v>
      </c>
      <c r="R37" s="25">
        <f t="shared" si="14"/>
        <v>1862.5623517748788</v>
      </c>
      <c r="S37" s="25">
        <f t="shared" si="14"/>
        <v>2436.098336268392</v>
      </c>
      <c r="T37" s="25">
        <f t="shared" si="14"/>
        <v>3116.700267417264</v>
      </c>
      <c r="U37" s="25">
        <f t="shared" si="14"/>
        <v>3913.5290508214966</v>
      </c>
      <c r="V37" s="25">
        <f t="shared" si="14"/>
        <v>4835.745592081089</v>
      </c>
      <c r="W37" s="25">
        <f t="shared" si="14"/>
        <v>6253.844889599999</v>
      </c>
      <c r="X37" s="25">
        <f t="shared" si="14"/>
        <v>7526.6626546798725</v>
      </c>
      <c r="Y37" s="25">
        <f t="shared" si="14"/>
        <v>9276.513305650957</v>
      </c>
      <c r="Z37" s="25">
        <f t="shared" si="14"/>
        <v>10734.367504280555</v>
      </c>
      <c r="AA37" s="25">
        <f t="shared" si="14"/>
        <v>13136.422347406246</v>
      </c>
      <c r="AB37" s="182">
        <f t="shared" si="15"/>
        <v>15872.331172186976</v>
      </c>
      <c r="AC37" s="199">
        <f t="shared" si="15"/>
        <v>0</v>
      </c>
      <c r="AD37" s="202">
        <f t="shared" si="15"/>
        <v>91700.06456094512</v>
      </c>
    </row>
    <row r="38" spans="1:30" ht="18.75" customHeight="1" thickTop="1">
      <c r="A38" s="8" t="s">
        <v>47</v>
      </c>
      <c r="B38" s="152" t="s">
        <v>62</v>
      </c>
      <c r="C38" s="15">
        <v>210</v>
      </c>
      <c r="D38" s="19" t="s">
        <v>33</v>
      </c>
      <c r="E38" s="27">
        <v>0.2</v>
      </c>
      <c r="F38" s="105">
        <f t="shared" si="13"/>
        <v>4.163955264785894</v>
      </c>
      <c r="G38" s="28">
        <f t="shared" si="13"/>
        <v>9.870116183196192</v>
      </c>
      <c r="H38" s="28">
        <f t="shared" si="13"/>
        <v>20.31563475619524</v>
      </c>
      <c r="I38" s="28">
        <f t="shared" si="13"/>
        <v>34.80318789516607</v>
      </c>
      <c r="J38" s="28">
        <f t="shared" si="13"/>
        <v>54.924637678455014</v>
      </c>
      <c r="K38" s="28">
        <f t="shared" si="13"/>
        <v>84.29323895494286</v>
      </c>
      <c r="L38" s="28">
        <f t="shared" si="13"/>
        <v>122.60497074775074</v>
      </c>
      <c r="M38" s="28">
        <f t="shared" si="13"/>
        <v>171.0473578568786</v>
      </c>
      <c r="N38" s="28">
        <f t="shared" si="13"/>
        <v>230.80792508232645</v>
      </c>
      <c r="O38" s="28">
        <f t="shared" si="13"/>
        <v>303.0741972240943</v>
      </c>
      <c r="P38" s="28">
        <f t="shared" si="14"/>
        <v>437.5195126548461</v>
      </c>
      <c r="Q38" s="28">
        <f t="shared" si="14"/>
        <v>606.7824911473178</v>
      </c>
      <c r="R38" s="28">
        <f t="shared" si="14"/>
        <v>814.8710289015096</v>
      </c>
      <c r="S38" s="28">
        <f t="shared" si="14"/>
        <v>1065.7930221174215</v>
      </c>
      <c r="T38" s="28">
        <f t="shared" si="14"/>
        <v>1363.5563669950532</v>
      </c>
      <c r="U38" s="30">
        <f t="shared" si="14"/>
        <v>1712.168959734405</v>
      </c>
      <c r="V38" s="30">
        <f t="shared" si="14"/>
        <v>2115.6386965354764</v>
      </c>
      <c r="W38" s="30">
        <f t="shared" si="14"/>
        <v>2736.0571392</v>
      </c>
      <c r="X38" s="30">
        <f t="shared" si="14"/>
        <v>3292.9149114224447</v>
      </c>
      <c r="Y38" s="30">
        <f t="shared" si="14"/>
        <v>4058.4745712222934</v>
      </c>
      <c r="Z38" s="30">
        <f t="shared" si="14"/>
        <v>4696.285783122743</v>
      </c>
      <c r="AA38" s="30">
        <f t="shared" si="14"/>
        <v>5747.184776990232</v>
      </c>
      <c r="AB38" s="184">
        <f t="shared" si="15"/>
        <v>6944.144887831802</v>
      </c>
      <c r="AC38" s="199">
        <f t="shared" si="15"/>
        <v>0</v>
      </c>
      <c r="AD38" s="204">
        <f t="shared" si="15"/>
        <v>40118.77824541349</v>
      </c>
    </row>
    <row r="39" spans="1:30" ht="18.75" customHeight="1" thickBot="1">
      <c r="A39" s="8" t="s">
        <v>48</v>
      </c>
      <c r="B39" s="9" t="s">
        <v>63</v>
      </c>
      <c r="C39" s="23">
        <v>210</v>
      </c>
      <c r="D39" s="24" t="s">
        <v>35</v>
      </c>
      <c r="E39" s="20">
        <v>0.15</v>
      </c>
      <c r="F39" s="104">
        <f t="shared" si="13"/>
        <v>3.1229664485894206</v>
      </c>
      <c r="G39" s="25">
        <f t="shared" si="13"/>
        <v>7.402587137397144</v>
      </c>
      <c r="H39" s="25">
        <f t="shared" si="13"/>
        <v>15.236726067146428</v>
      </c>
      <c r="I39" s="25">
        <f t="shared" si="13"/>
        <v>26.10239092137455</v>
      </c>
      <c r="J39" s="25">
        <f t="shared" si="13"/>
        <v>41.19347825884126</v>
      </c>
      <c r="K39" s="25">
        <f t="shared" si="13"/>
        <v>63.21992921620715</v>
      </c>
      <c r="L39" s="25">
        <f t="shared" si="13"/>
        <v>91.95372806081305</v>
      </c>
      <c r="M39" s="25">
        <f t="shared" si="13"/>
        <v>128.28551839265893</v>
      </c>
      <c r="N39" s="25">
        <f t="shared" si="13"/>
        <v>173.10594381174485</v>
      </c>
      <c r="O39" s="25">
        <f t="shared" si="13"/>
        <v>227.30564791807072</v>
      </c>
      <c r="P39" s="25">
        <f t="shared" si="14"/>
        <v>328.1396344911346</v>
      </c>
      <c r="Q39" s="25">
        <f t="shared" si="14"/>
        <v>455.08686836048844</v>
      </c>
      <c r="R39" s="25">
        <f t="shared" si="14"/>
        <v>611.1532716761321</v>
      </c>
      <c r="S39" s="25">
        <f t="shared" si="14"/>
        <v>799.3447665880661</v>
      </c>
      <c r="T39" s="25">
        <f t="shared" si="14"/>
        <v>1022.6672752462899</v>
      </c>
      <c r="U39" s="31">
        <f t="shared" si="14"/>
        <v>1284.1267198008038</v>
      </c>
      <c r="V39" s="31">
        <f t="shared" si="14"/>
        <v>1586.7290224016076</v>
      </c>
      <c r="W39" s="31">
        <f t="shared" si="14"/>
        <v>2052.0428544</v>
      </c>
      <c r="X39" s="31">
        <f t="shared" si="14"/>
        <v>2469.6861835668333</v>
      </c>
      <c r="Y39" s="31">
        <f t="shared" si="14"/>
        <v>3043.8559284167204</v>
      </c>
      <c r="Z39" s="31">
        <f t="shared" si="14"/>
        <v>3522.2143373420577</v>
      </c>
      <c r="AA39" s="31">
        <f t="shared" si="14"/>
        <v>4310.388582742675</v>
      </c>
      <c r="AB39" s="185">
        <f t="shared" si="15"/>
        <v>5208.108665873851</v>
      </c>
      <c r="AC39" s="199">
        <f t="shared" si="15"/>
        <v>0</v>
      </c>
      <c r="AD39" s="205">
        <f t="shared" si="15"/>
        <v>30089.08368406012</v>
      </c>
    </row>
    <row r="40" spans="1:30" ht="18.75" customHeight="1" thickTop="1">
      <c r="A40" s="8" t="s">
        <v>49</v>
      </c>
      <c r="B40" s="152" t="s">
        <v>62</v>
      </c>
      <c r="C40" s="26">
        <v>450</v>
      </c>
      <c r="D40" s="19" t="s">
        <v>33</v>
      </c>
      <c r="E40" s="27">
        <v>0.2</v>
      </c>
      <c r="F40" s="105">
        <f aca="true" t="shared" si="16" ref="F40:M40">(0.001*$M$3*$E40*$C40*F$32*F$4)*IF($C$2="I",0.737561,1)</f>
        <v>8.922761281684059</v>
      </c>
      <c r="G40" s="28">
        <f t="shared" si="16"/>
        <v>21.150248963991842</v>
      </c>
      <c r="H40" s="28">
        <f t="shared" si="16"/>
        <v>43.53350304898981</v>
      </c>
      <c r="I40" s="28">
        <f t="shared" si="16"/>
        <v>74.57825977535586</v>
      </c>
      <c r="J40" s="28">
        <f t="shared" si="16"/>
        <v>117.69565216811789</v>
      </c>
      <c r="K40" s="28">
        <f t="shared" si="16"/>
        <v>180.6283691891633</v>
      </c>
      <c r="L40" s="28">
        <f t="shared" si="16"/>
        <v>262.7249373166087</v>
      </c>
      <c r="M40" s="28">
        <f t="shared" si="16"/>
        <v>366.53005255045406</v>
      </c>
      <c r="N40" s="32" t="s">
        <v>64</v>
      </c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186" t="s">
        <v>87</v>
      </c>
      <c r="AC40" s="199"/>
      <c r="AD40" s="204">
        <f aca="true" t="shared" si="17" ref="AD40:AD55">(0.001*$M$3*$E40*$C40*AD$32*AD$4)*IF($C$2="I",0.737561,1)</f>
        <v>85968.81052588606</v>
      </c>
    </row>
    <row r="41" spans="1:30" ht="18.75" customHeight="1">
      <c r="A41" s="8" t="s">
        <v>38</v>
      </c>
      <c r="B41" s="153" t="s">
        <v>65</v>
      </c>
      <c r="C41" s="29">
        <v>250</v>
      </c>
      <c r="D41" s="10" t="s">
        <v>33</v>
      </c>
      <c r="E41" s="20">
        <v>0.2</v>
      </c>
      <c r="F41" s="106" t="s">
        <v>64</v>
      </c>
      <c r="G41" s="36"/>
      <c r="H41" s="36"/>
      <c r="I41" s="36"/>
      <c r="J41" s="36"/>
      <c r="K41" s="36"/>
      <c r="L41" s="36"/>
      <c r="M41" s="36"/>
      <c r="N41" s="21">
        <f aca="true" t="shared" si="18" ref="N41:AA41">(0.001*$M$3*$E41*$C41*N$32*N$4)*IF($C$2="I",0.737561,1)</f>
        <v>274.771339383722</v>
      </c>
      <c r="O41" s="21">
        <f t="shared" si="18"/>
        <v>360.80261574296946</v>
      </c>
      <c r="P41" s="21">
        <f t="shared" si="18"/>
        <v>520.8565626843407</v>
      </c>
      <c r="Q41" s="21">
        <f t="shared" si="18"/>
        <v>722.3601085087118</v>
      </c>
      <c r="R41" s="37">
        <f t="shared" si="18"/>
        <v>970.084558216083</v>
      </c>
      <c r="S41" s="37">
        <f t="shared" si="18"/>
        <v>1268.8012168064545</v>
      </c>
      <c r="T41" s="37">
        <f t="shared" si="18"/>
        <v>1623.2813892798256</v>
      </c>
      <c r="U41" s="37">
        <f t="shared" si="18"/>
        <v>2038.2963806361968</v>
      </c>
      <c r="V41" s="37">
        <f t="shared" si="18"/>
        <v>2518.617495875568</v>
      </c>
      <c r="W41" s="37">
        <f t="shared" si="18"/>
        <v>3257.2108800000005</v>
      </c>
      <c r="X41" s="37">
        <f t="shared" si="18"/>
        <v>3920.136799312435</v>
      </c>
      <c r="Y41" s="37">
        <f t="shared" si="18"/>
        <v>4831.517346693207</v>
      </c>
      <c r="Z41" s="37">
        <f t="shared" si="18"/>
        <v>5590.816408479457</v>
      </c>
      <c r="AA41" s="37">
        <f t="shared" si="18"/>
        <v>6841.886639274087</v>
      </c>
      <c r="AB41" s="187">
        <f>(0.001*$M$3*$E41*$C41*AB$32*AB$4)*IF($C$2="I",0.737561,1)</f>
        <v>8266.839152180719</v>
      </c>
      <c r="AC41" s="199"/>
      <c r="AD41" s="206">
        <f t="shared" si="17"/>
        <v>47760.45029215892</v>
      </c>
    </row>
    <row r="42" spans="1:30" ht="18.75" customHeight="1">
      <c r="A42" s="12"/>
      <c r="B42" s="153"/>
      <c r="C42" s="29">
        <v>450</v>
      </c>
      <c r="D42" s="24" t="s">
        <v>35</v>
      </c>
      <c r="E42" s="20">
        <v>0.15</v>
      </c>
      <c r="F42" s="104">
        <f aca="true" t="shared" si="19" ref="F42:M42">(0.001*$M$3*$E42*$C42*F$32*F$4)*IF($C$2="I",0.737561,1)</f>
        <v>6.692070961263044</v>
      </c>
      <c r="G42" s="25">
        <f t="shared" si="19"/>
        <v>15.86268672299388</v>
      </c>
      <c r="H42" s="25">
        <f t="shared" si="19"/>
        <v>32.65012728674235</v>
      </c>
      <c r="I42" s="25">
        <f t="shared" si="19"/>
        <v>55.933694831516895</v>
      </c>
      <c r="J42" s="25">
        <f t="shared" si="19"/>
        <v>88.27173912608842</v>
      </c>
      <c r="K42" s="25">
        <f t="shared" si="19"/>
        <v>135.47127689187246</v>
      </c>
      <c r="L42" s="25">
        <f t="shared" si="19"/>
        <v>197.04370298745653</v>
      </c>
      <c r="M42" s="25">
        <f t="shared" si="19"/>
        <v>274.89753941284056</v>
      </c>
      <c r="N42" s="35" t="s">
        <v>64</v>
      </c>
      <c r="O42" s="36"/>
      <c r="P42" s="36"/>
      <c r="Q42" s="36"/>
      <c r="R42" s="36"/>
      <c r="S42" s="36"/>
      <c r="T42" s="36"/>
      <c r="U42" s="36"/>
      <c r="V42" s="38"/>
      <c r="W42" s="38"/>
      <c r="X42" s="38"/>
      <c r="Y42" s="38"/>
      <c r="Z42" s="38"/>
      <c r="AA42" s="38"/>
      <c r="AB42" s="188" t="s">
        <v>87</v>
      </c>
      <c r="AC42" s="199"/>
      <c r="AD42" s="205">
        <f t="shared" si="17"/>
        <v>64476.60789441453</v>
      </c>
    </row>
    <row r="43" spans="1:30" ht="18.75" customHeight="1" thickBot="1">
      <c r="A43" s="8" t="s">
        <v>66</v>
      </c>
      <c r="B43" s="40"/>
      <c r="C43" s="29">
        <v>250</v>
      </c>
      <c r="D43" s="24" t="s">
        <v>35</v>
      </c>
      <c r="E43" s="20">
        <v>0.15</v>
      </c>
      <c r="F43" s="106" t="s">
        <v>64</v>
      </c>
      <c r="G43" s="36"/>
      <c r="H43" s="36"/>
      <c r="I43" s="36"/>
      <c r="J43" s="36"/>
      <c r="K43" s="36"/>
      <c r="L43" s="36"/>
      <c r="M43" s="36"/>
      <c r="N43" s="25">
        <f aca="true" t="shared" si="20" ref="N43:AA55">(0.001*$M$3*$E43*$C43*N$32*N$4)*IF($C$2="I",0.737561,1)</f>
        <v>206.07850453779147</v>
      </c>
      <c r="O43" s="25">
        <f t="shared" si="20"/>
        <v>270.60196180722704</v>
      </c>
      <c r="P43" s="25">
        <f t="shared" si="20"/>
        <v>390.6424220132555</v>
      </c>
      <c r="Q43" s="25">
        <f t="shared" si="20"/>
        <v>541.7700813815338</v>
      </c>
      <c r="R43" s="31">
        <f t="shared" si="20"/>
        <v>727.5634186620622</v>
      </c>
      <c r="S43" s="31">
        <f t="shared" si="20"/>
        <v>951.6009126048406</v>
      </c>
      <c r="T43" s="31">
        <f t="shared" si="20"/>
        <v>1217.461041959869</v>
      </c>
      <c r="U43" s="31">
        <f t="shared" si="20"/>
        <v>1528.7222854771471</v>
      </c>
      <c r="V43" s="31">
        <f t="shared" si="20"/>
        <v>1888.9631219066755</v>
      </c>
      <c r="W43" s="31">
        <f t="shared" si="20"/>
        <v>2442.90816</v>
      </c>
      <c r="X43" s="31">
        <f t="shared" si="20"/>
        <v>2940.1025994843258</v>
      </c>
      <c r="Y43" s="31">
        <f t="shared" si="20"/>
        <v>3623.638010019905</v>
      </c>
      <c r="Z43" s="31">
        <f t="shared" si="20"/>
        <v>4193.112306359592</v>
      </c>
      <c r="AA43" s="31">
        <f t="shared" si="20"/>
        <v>5131.414979455565</v>
      </c>
      <c r="AB43" s="185">
        <f aca="true" t="shared" si="21" ref="AB43:AB55">(0.001*$M$3*$E43*$C43*AB$32*AB$4)*IF($C$2="I",0.737561,1)</f>
        <v>6200.129364135538</v>
      </c>
      <c r="AC43" s="199"/>
      <c r="AD43" s="205">
        <f t="shared" si="17"/>
        <v>35820.33771911919</v>
      </c>
    </row>
    <row r="44" spans="1:30" ht="18.75" customHeight="1" thickTop="1">
      <c r="A44" s="8" t="s">
        <v>48</v>
      </c>
      <c r="B44" s="152" t="s">
        <v>62</v>
      </c>
      <c r="C44" s="26">
        <v>600</v>
      </c>
      <c r="D44" s="41" t="s">
        <v>33</v>
      </c>
      <c r="E44" s="27">
        <v>0.2</v>
      </c>
      <c r="F44" s="105">
        <f aca="true" t="shared" si="22" ref="F44:M55">(0.001*$M$3*$E44*$C44*F$32*F$4)*IF($C$2="I",0.737561,1)</f>
        <v>11.897015042245412</v>
      </c>
      <c r="G44" s="28">
        <f t="shared" si="22"/>
        <v>28.200331951989124</v>
      </c>
      <c r="H44" s="28">
        <f t="shared" si="22"/>
        <v>58.04467073198641</v>
      </c>
      <c r="I44" s="28">
        <f t="shared" si="22"/>
        <v>99.43767970047449</v>
      </c>
      <c r="J44" s="28">
        <f t="shared" si="22"/>
        <v>156.9275362241572</v>
      </c>
      <c r="K44" s="28">
        <f t="shared" si="22"/>
        <v>240.8378255855511</v>
      </c>
      <c r="L44" s="28">
        <f t="shared" si="22"/>
        <v>350.299916422145</v>
      </c>
      <c r="M44" s="28">
        <f t="shared" si="22"/>
        <v>488.7067367339388</v>
      </c>
      <c r="N44" s="30">
        <f t="shared" si="20"/>
        <v>659.4512145209328</v>
      </c>
      <c r="O44" s="30">
        <f t="shared" si="20"/>
        <v>865.9262777831266</v>
      </c>
      <c r="P44" s="30">
        <f t="shared" si="20"/>
        <v>1250.0557504424178</v>
      </c>
      <c r="Q44" s="30">
        <f t="shared" si="20"/>
        <v>1733.6642604209082</v>
      </c>
      <c r="R44" s="30">
        <f t="shared" si="20"/>
        <v>2328.2029397185993</v>
      </c>
      <c r="S44" s="30">
        <f t="shared" si="20"/>
        <v>3045.1229203354906</v>
      </c>
      <c r="T44" s="30">
        <f t="shared" si="20"/>
        <v>3895.875334271581</v>
      </c>
      <c r="U44" s="30">
        <f t="shared" si="20"/>
        <v>4891.911313526872</v>
      </c>
      <c r="V44" s="30">
        <f t="shared" si="20"/>
        <v>6044.681990101362</v>
      </c>
      <c r="W44" s="30">
        <f t="shared" si="20"/>
        <v>7817.306112000002</v>
      </c>
      <c r="X44" s="30">
        <f t="shared" si="20"/>
        <v>9408.328318349842</v>
      </c>
      <c r="Y44" s="30">
        <f t="shared" si="20"/>
        <v>11595.641632063696</v>
      </c>
      <c r="Z44" s="30">
        <f t="shared" si="20"/>
        <v>13417.959380350696</v>
      </c>
      <c r="AA44" s="30">
        <f t="shared" si="20"/>
        <v>16420.52793425781</v>
      </c>
      <c r="AB44" s="184">
        <f t="shared" si="21"/>
        <v>19840.41396523372</v>
      </c>
      <c r="AC44" s="208"/>
      <c r="AD44" s="204">
        <f t="shared" si="17"/>
        <v>114625.08070118142</v>
      </c>
    </row>
    <row r="45" spans="1:30" ht="18.75" customHeight="1" thickBot="1">
      <c r="A45" s="8" t="s">
        <v>40</v>
      </c>
      <c r="B45" s="153" t="s">
        <v>67</v>
      </c>
      <c r="C45" s="29">
        <v>600</v>
      </c>
      <c r="D45" s="24" t="s">
        <v>35</v>
      </c>
      <c r="E45" s="20">
        <v>0.15</v>
      </c>
      <c r="F45" s="104">
        <f t="shared" si="22"/>
        <v>8.922761281684059</v>
      </c>
      <c r="G45" s="25">
        <f t="shared" si="22"/>
        <v>21.150248963991842</v>
      </c>
      <c r="H45" s="25">
        <f t="shared" si="22"/>
        <v>43.53350304898981</v>
      </c>
      <c r="I45" s="25">
        <f t="shared" si="22"/>
        <v>74.57825977535586</v>
      </c>
      <c r="J45" s="25">
        <f t="shared" si="22"/>
        <v>117.69565216811789</v>
      </c>
      <c r="K45" s="25">
        <f t="shared" si="22"/>
        <v>180.6283691891633</v>
      </c>
      <c r="L45" s="25">
        <f t="shared" si="22"/>
        <v>262.7249373166087</v>
      </c>
      <c r="M45" s="25">
        <f t="shared" si="22"/>
        <v>366.53005255045406</v>
      </c>
      <c r="N45" s="31">
        <f t="shared" si="20"/>
        <v>494.58841089069955</v>
      </c>
      <c r="O45" s="31">
        <f t="shared" si="20"/>
        <v>649.444708337345</v>
      </c>
      <c r="P45" s="31">
        <f t="shared" si="20"/>
        <v>937.5418128318131</v>
      </c>
      <c r="Q45" s="31">
        <f t="shared" si="20"/>
        <v>1300.2481953156812</v>
      </c>
      <c r="R45" s="31">
        <f t="shared" si="20"/>
        <v>1746.1522047889491</v>
      </c>
      <c r="S45" s="31">
        <f t="shared" si="20"/>
        <v>2283.842190251618</v>
      </c>
      <c r="T45" s="31">
        <f t="shared" si="20"/>
        <v>2921.9065007036857</v>
      </c>
      <c r="U45" s="31">
        <f t="shared" si="20"/>
        <v>3668.9334851451536</v>
      </c>
      <c r="V45" s="31">
        <f t="shared" si="20"/>
        <v>4533.511492576022</v>
      </c>
      <c r="W45" s="31">
        <f t="shared" si="20"/>
        <v>5862.979584000001</v>
      </c>
      <c r="X45" s="31">
        <f t="shared" si="20"/>
        <v>7056.246238762383</v>
      </c>
      <c r="Y45" s="31">
        <f t="shared" si="20"/>
        <v>8696.731224047773</v>
      </c>
      <c r="Z45" s="31">
        <f t="shared" si="20"/>
        <v>10063.46953526302</v>
      </c>
      <c r="AA45" s="31">
        <f t="shared" si="20"/>
        <v>12315.395950693357</v>
      </c>
      <c r="AB45" s="185">
        <f t="shared" si="21"/>
        <v>14880.310473925292</v>
      </c>
      <c r="AC45" s="208"/>
      <c r="AD45" s="205">
        <f t="shared" si="17"/>
        <v>85968.81052588606</v>
      </c>
    </row>
    <row r="46" spans="1:30" ht="18.75" customHeight="1" thickTop="1">
      <c r="A46" s="8" t="s">
        <v>25</v>
      </c>
      <c r="B46" s="15" t="s">
        <v>42</v>
      </c>
      <c r="C46" s="15">
        <v>250</v>
      </c>
      <c r="D46" s="19" t="s">
        <v>33</v>
      </c>
      <c r="E46" s="27">
        <v>0.2</v>
      </c>
      <c r="F46" s="105">
        <f t="shared" si="22"/>
        <v>4.957089600935589</v>
      </c>
      <c r="G46" s="28">
        <f t="shared" si="22"/>
        <v>11.750138313328803</v>
      </c>
      <c r="H46" s="28">
        <f t="shared" si="22"/>
        <v>24.185279471661005</v>
      </c>
      <c r="I46" s="28">
        <f t="shared" si="22"/>
        <v>41.432366541864376</v>
      </c>
      <c r="J46" s="28">
        <f t="shared" si="22"/>
        <v>65.38647342673217</v>
      </c>
      <c r="K46" s="28">
        <f t="shared" si="22"/>
        <v>100.34909399397962</v>
      </c>
      <c r="L46" s="28">
        <f t="shared" si="22"/>
        <v>145.95829850922706</v>
      </c>
      <c r="M46" s="28">
        <f t="shared" si="22"/>
        <v>203.6278069724745</v>
      </c>
      <c r="N46" s="28">
        <f t="shared" si="20"/>
        <v>274.771339383722</v>
      </c>
      <c r="O46" s="28">
        <f t="shared" si="20"/>
        <v>360.80261574296946</v>
      </c>
      <c r="P46" s="28">
        <f t="shared" si="20"/>
        <v>520.8565626843407</v>
      </c>
      <c r="Q46" s="28">
        <f t="shared" si="20"/>
        <v>722.3601085087118</v>
      </c>
      <c r="R46" s="28">
        <f t="shared" si="20"/>
        <v>970.084558216083</v>
      </c>
      <c r="S46" s="28">
        <f t="shared" si="20"/>
        <v>1268.8012168064545</v>
      </c>
      <c r="T46" s="28">
        <f t="shared" si="20"/>
        <v>1623.2813892798256</v>
      </c>
      <c r="U46" s="28">
        <f t="shared" si="20"/>
        <v>2038.2963806361968</v>
      </c>
      <c r="V46" s="28">
        <f t="shared" si="20"/>
        <v>2518.617495875568</v>
      </c>
      <c r="W46" s="28">
        <f t="shared" si="20"/>
        <v>3257.2108800000005</v>
      </c>
      <c r="X46" s="28">
        <f t="shared" si="20"/>
        <v>3920.136799312435</v>
      </c>
      <c r="Y46" s="28">
        <f t="shared" si="20"/>
        <v>4831.517346693207</v>
      </c>
      <c r="Z46" s="28">
        <f t="shared" si="20"/>
        <v>5590.816408479457</v>
      </c>
      <c r="AA46" s="28">
        <f t="shared" si="20"/>
        <v>6841.886639274087</v>
      </c>
      <c r="AB46" s="183">
        <f t="shared" si="21"/>
        <v>8266.839152180719</v>
      </c>
      <c r="AC46" s="208"/>
      <c r="AD46" s="203">
        <f t="shared" si="17"/>
        <v>47760.45029215892</v>
      </c>
    </row>
    <row r="47" spans="1:30" ht="18.75" customHeight="1" thickBot="1">
      <c r="A47" s="8" t="s">
        <v>41</v>
      </c>
      <c r="B47" s="9"/>
      <c r="C47" s="23">
        <v>250</v>
      </c>
      <c r="D47" s="24" t="s">
        <v>35</v>
      </c>
      <c r="E47" s="20">
        <v>0.15</v>
      </c>
      <c r="F47" s="104">
        <f t="shared" si="22"/>
        <v>3.717817200701691</v>
      </c>
      <c r="G47" s="25">
        <f t="shared" si="22"/>
        <v>8.8126037349966</v>
      </c>
      <c r="H47" s="25">
        <f t="shared" si="22"/>
        <v>18.13895960374575</v>
      </c>
      <c r="I47" s="25">
        <f t="shared" si="22"/>
        <v>31.074274906398276</v>
      </c>
      <c r="J47" s="25">
        <f t="shared" si="22"/>
        <v>49.03985507004912</v>
      </c>
      <c r="K47" s="25">
        <f t="shared" si="22"/>
        <v>75.2618204954847</v>
      </c>
      <c r="L47" s="25">
        <f t="shared" si="22"/>
        <v>109.4687238819203</v>
      </c>
      <c r="M47" s="25">
        <f t="shared" si="22"/>
        <v>152.72085522935586</v>
      </c>
      <c r="N47" s="25">
        <f t="shared" si="20"/>
        <v>206.07850453779147</v>
      </c>
      <c r="O47" s="25">
        <f t="shared" si="20"/>
        <v>270.60196180722704</v>
      </c>
      <c r="P47" s="25">
        <f t="shared" si="20"/>
        <v>390.6424220132555</v>
      </c>
      <c r="Q47" s="25">
        <f t="shared" si="20"/>
        <v>541.7700813815338</v>
      </c>
      <c r="R47" s="25">
        <f t="shared" si="20"/>
        <v>727.5634186620622</v>
      </c>
      <c r="S47" s="25">
        <f t="shared" si="20"/>
        <v>951.6009126048406</v>
      </c>
      <c r="T47" s="25">
        <f t="shared" si="20"/>
        <v>1217.461041959869</v>
      </c>
      <c r="U47" s="25">
        <f t="shared" si="20"/>
        <v>1528.7222854771471</v>
      </c>
      <c r="V47" s="25">
        <f t="shared" si="20"/>
        <v>1888.9631219066755</v>
      </c>
      <c r="W47" s="25">
        <f t="shared" si="20"/>
        <v>2442.90816</v>
      </c>
      <c r="X47" s="25">
        <f t="shared" si="20"/>
        <v>2940.1025994843258</v>
      </c>
      <c r="Y47" s="25">
        <f t="shared" si="20"/>
        <v>3623.638010019905</v>
      </c>
      <c r="Z47" s="25">
        <f t="shared" si="20"/>
        <v>4193.112306359592</v>
      </c>
      <c r="AA47" s="25">
        <f t="shared" si="20"/>
        <v>5131.414979455565</v>
      </c>
      <c r="AB47" s="182">
        <f t="shared" si="21"/>
        <v>6200.129364135538</v>
      </c>
      <c r="AC47" s="208"/>
      <c r="AD47" s="202">
        <f t="shared" si="17"/>
        <v>35820.33771911919</v>
      </c>
    </row>
    <row r="48" spans="1:30" ht="18.75" customHeight="1" thickTop="1">
      <c r="A48" s="42"/>
      <c r="B48" s="15" t="s">
        <v>43</v>
      </c>
      <c r="C48" s="15">
        <v>310</v>
      </c>
      <c r="D48" s="19" t="s">
        <v>33</v>
      </c>
      <c r="E48" s="27">
        <v>0.2</v>
      </c>
      <c r="F48" s="105">
        <f t="shared" si="22"/>
        <v>6.14679110516013</v>
      </c>
      <c r="G48" s="28">
        <f t="shared" si="22"/>
        <v>14.570171508527714</v>
      </c>
      <c r="H48" s="28">
        <f t="shared" si="22"/>
        <v>29.989746544859646</v>
      </c>
      <c r="I48" s="28">
        <f t="shared" si="22"/>
        <v>51.376134511911815</v>
      </c>
      <c r="J48" s="28">
        <f t="shared" si="22"/>
        <v>81.07922704914789</v>
      </c>
      <c r="K48" s="28">
        <f t="shared" si="22"/>
        <v>124.43287655253472</v>
      </c>
      <c r="L48" s="28">
        <f t="shared" si="22"/>
        <v>180.98829015144156</v>
      </c>
      <c r="M48" s="28">
        <f t="shared" si="22"/>
        <v>252.4984806458684</v>
      </c>
      <c r="N48" s="28">
        <f t="shared" si="20"/>
        <v>340.71646083581527</v>
      </c>
      <c r="O48" s="28">
        <f t="shared" si="20"/>
        <v>447.39524352128217</v>
      </c>
      <c r="P48" s="28">
        <f t="shared" si="20"/>
        <v>645.8621377285825</v>
      </c>
      <c r="Q48" s="28">
        <f t="shared" si="20"/>
        <v>895.7265345508027</v>
      </c>
      <c r="R48" s="28">
        <f t="shared" si="20"/>
        <v>1202.9048521879429</v>
      </c>
      <c r="S48" s="28">
        <f t="shared" si="20"/>
        <v>1573.3135088400034</v>
      </c>
      <c r="T48" s="28">
        <f t="shared" si="20"/>
        <v>2012.8689227069838</v>
      </c>
      <c r="U48" s="28">
        <f t="shared" si="20"/>
        <v>2527.487511988884</v>
      </c>
      <c r="V48" s="28">
        <f t="shared" si="20"/>
        <v>3123.0856948857045</v>
      </c>
      <c r="W48" s="28">
        <f t="shared" si="20"/>
        <v>4038.9414912</v>
      </c>
      <c r="X48" s="28">
        <f t="shared" si="20"/>
        <v>4860.969631147419</v>
      </c>
      <c r="Y48" s="28">
        <f t="shared" si="20"/>
        <v>5991.081509899577</v>
      </c>
      <c r="Z48" s="28">
        <f t="shared" si="20"/>
        <v>6932.6123465145265</v>
      </c>
      <c r="AA48" s="28">
        <f t="shared" si="20"/>
        <v>8483.939432699868</v>
      </c>
      <c r="AB48" s="183">
        <f t="shared" si="21"/>
        <v>10250.880548704092</v>
      </c>
      <c r="AC48" s="208"/>
      <c r="AD48" s="203">
        <f t="shared" si="17"/>
        <v>59222.958362277066</v>
      </c>
    </row>
    <row r="49" spans="1:30" ht="18.75" customHeight="1" thickBot="1">
      <c r="A49" s="42"/>
      <c r="B49" s="9"/>
      <c r="C49" s="23">
        <v>310</v>
      </c>
      <c r="D49" s="24" t="s">
        <v>35</v>
      </c>
      <c r="E49" s="20">
        <v>0.15</v>
      </c>
      <c r="F49" s="104">
        <f t="shared" si="22"/>
        <v>4.6100933288700965</v>
      </c>
      <c r="G49" s="25">
        <f t="shared" si="22"/>
        <v>10.927628631395782</v>
      </c>
      <c r="H49" s="25">
        <f t="shared" si="22"/>
        <v>22.492309908644724</v>
      </c>
      <c r="I49" s="25">
        <f t="shared" si="22"/>
        <v>38.53210088393386</v>
      </c>
      <c r="J49" s="25">
        <f t="shared" si="22"/>
        <v>60.8094202868609</v>
      </c>
      <c r="K49" s="25">
        <f t="shared" si="22"/>
        <v>93.32465741440102</v>
      </c>
      <c r="L49" s="25">
        <f t="shared" si="22"/>
        <v>135.74121761358114</v>
      </c>
      <c r="M49" s="25">
        <f t="shared" si="22"/>
        <v>189.37386048440123</v>
      </c>
      <c r="N49" s="25">
        <f t="shared" si="20"/>
        <v>255.5373456268614</v>
      </c>
      <c r="O49" s="25">
        <f t="shared" si="20"/>
        <v>335.5464326409615</v>
      </c>
      <c r="P49" s="25">
        <f t="shared" si="20"/>
        <v>484.39660329643675</v>
      </c>
      <c r="Q49" s="25">
        <f t="shared" si="20"/>
        <v>671.7949009131019</v>
      </c>
      <c r="R49" s="25">
        <f t="shared" si="20"/>
        <v>902.178639140957</v>
      </c>
      <c r="S49" s="25">
        <f t="shared" si="20"/>
        <v>1179.9851316300021</v>
      </c>
      <c r="T49" s="25">
        <f t="shared" si="20"/>
        <v>1509.6516920302374</v>
      </c>
      <c r="U49" s="25">
        <f t="shared" si="20"/>
        <v>1895.6156339916622</v>
      </c>
      <c r="V49" s="25">
        <f t="shared" si="20"/>
        <v>2342.3142711642777</v>
      </c>
      <c r="W49" s="25">
        <f t="shared" si="20"/>
        <v>3029.2061184</v>
      </c>
      <c r="X49" s="25">
        <f t="shared" si="20"/>
        <v>3645.7272233605636</v>
      </c>
      <c r="Y49" s="25">
        <f t="shared" si="20"/>
        <v>4493.311132424682</v>
      </c>
      <c r="Z49" s="25">
        <f t="shared" si="20"/>
        <v>5199.4592598858935</v>
      </c>
      <c r="AA49" s="25">
        <f t="shared" si="20"/>
        <v>6362.9545745249</v>
      </c>
      <c r="AB49" s="182">
        <f t="shared" si="21"/>
        <v>7688.160411528067</v>
      </c>
      <c r="AC49" s="208"/>
      <c r="AD49" s="202">
        <f t="shared" si="17"/>
        <v>44417.21877170779</v>
      </c>
    </row>
    <row r="50" spans="1:30" ht="18.75" customHeight="1" thickTop="1">
      <c r="A50" s="42"/>
      <c r="B50" s="15" t="s">
        <v>45</v>
      </c>
      <c r="C50" s="15">
        <v>420</v>
      </c>
      <c r="D50" s="19" t="s">
        <v>33</v>
      </c>
      <c r="E50" s="27">
        <v>0.2</v>
      </c>
      <c r="F50" s="105">
        <f t="shared" si="22"/>
        <v>8.327910529571788</v>
      </c>
      <c r="G50" s="28">
        <f t="shared" si="22"/>
        <v>19.740232366392384</v>
      </c>
      <c r="H50" s="28">
        <f t="shared" si="22"/>
        <v>40.63126951239048</v>
      </c>
      <c r="I50" s="28">
        <f t="shared" si="22"/>
        <v>69.60637579033214</v>
      </c>
      <c r="J50" s="28">
        <f t="shared" si="22"/>
        <v>109.84927535691003</v>
      </c>
      <c r="K50" s="28">
        <f t="shared" si="22"/>
        <v>168.58647790988573</v>
      </c>
      <c r="L50" s="28">
        <f t="shared" si="22"/>
        <v>245.20994149550148</v>
      </c>
      <c r="M50" s="28">
        <f t="shared" si="22"/>
        <v>342.0947157137572</v>
      </c>
      <c r="N50" s="28">
        <f t="shared" si="20"/>
        <v>461.6158501646529</v>
      </c>
      <c r="O50" s="28">
        <f t="shared" si="20"/>
        <v>606.1483944481886</v>
      </c>
      <c r="P50" s="28">
        <f t="shared" si="20"/>
        <v>875.0390253096922</v>
      </c>
      <c r="Q50" s="28">
        <f t="shared" si="20"/>
        <v>1213.5649822946357</v>
      </c>
      <c r="R50" s="28">
        <f t="shared" si="20"/>
        <v>1629.7420578030192</v>
      </c>
      <c r="S50" s="28">
        <f t="shared" si="20"/>
        <v>2131.586044234843</v>
      </c>
      <c r="T50" s="28">
        <f t="shared" si="20"/>
        <v>2727.1127339901063</v>
      </c>
      <c r="U50" s="28">
        <f t="shared" si="20"/>
        <v>3424.33791946881</v>
      </c>
      <c r="V50" s="28">
        <f t="shared" si="20"/>
        <v>4231.277393070953</v>
      </c>
      <c r="W50" s="28">
        <f t="shared" si="20"/>
        <v>5472.1142784</v>
      </c>
      <c r="X50" s="28">
        <f t="shared" si="20"/>
        <v>6585.829822844889</v>
      </c>
      <c r="Y50" s="28">
        <f t="shared" si="20"/>
        <v>8116.949142444587</v>
      </c>
      <c r="Z50" s="28">
        <f t="shared" si="20"/>
        <v>9392.571566245486</v>
      </c>
      <c r="AA50" s="28">
        <f t="shared" si="20"/>
        <v>11494.369553980465</v>
      </c>
      <c r="AB50" s="183">
        <f t="shared" si="21"/>
        <v>13888.289775663605</v>
      </c>
      <c r="AC50" s="208"/>
      <c r="AD50" s="203">
        <f t="shared" si="17"/>
        <v>80237.55649082697</v>
      </c>
    </row>
    <row r="51" spans="1:30" ht="18.75" customHeight="1" thickBot="1">
      <c r="A51" s="42"/>
      <c r="B51" s="9"/>
      <c r="C51" s="23">
        <v>420</v>
      </c>
      <c r="D51" s="24" t="s">
        <v>35</v>
      </c>
      <c r="E51" s="20">
        <v>0.15</v>
      </c>
      <c r="F51" s="104">
        <f t="shared" si="22"/>
        <v>6.245932897178841</v>
      </c>
      <c r="G51" s="25">
        <f t="shared" si="22"/>
        <v>14.805174274794288</v>
      </c>
      <c r="H51" s="25">
        <f t="shared" si="22"/>
        <v>30.473452134292856</v>
      </c>
      <c r="I51" s="25">
        <f t="shared" si="22"/>
        <v>52.2047818427491</v>
      </c>
      <c r="J51" s="25">
        <f t="shared" si="22"/>
        <v>82.38695651768252</v>
      </c>
      <c r="K51" s="25">
        <f t="shared" si="22"/>
        <v>126.4398584324143</v>
      </c>
      <c r="L51" s="25">
        <f t="shared" si="22"/>
        <v>183.9074561216261</v>
      </c>
      <c r="M51" s="25">
        <f t="shared" si="22"/>
        <v>256.57103678531786</v>
      </c>
      <c r="N51" s="25">
        <f t="shared" si="20"/>
        <v>346.2118876234897</v>
      </c>
      <c r="O51" s="25">
        <f t="shared" si="20"/>
        <v>454.61129583614144</v>
      </c>
      <c r="P51" s="25">
        <f t="shared" si="20"/>
        <v>656.2792689822692</v>
      </c>
      <c r="Q51" s="25">
        <f t="shared" si="20"/>
        <v>910.1737367209769</v>
      </c>
      <c r="R51" s="25">
        <f t="shared" si="20"/>
        <v>1222.3065433522643</v>
      </c>
      <c r="S51" s="25">
        <f t="shared" si="20"/>
        <v>1598.6895331761323</v>
      </c>
      <c r="T51" s="25">
        <f t="shared" si="20"/>
        <v>2045.3345504925799</v>
      </c>
      <c r="U51" s="25">
        <f t="shared" si="20"/>
        <v>2568.2534396016076</v>
      </c>
      <c r="V51" s="25">
        <f t="shared" si="20"/>
        <v>3173.458044803215</v>
      </c>
      <c r="W51" s="25">
        <f t="shared" si="20"/>
        <v>4104.0857088</v>
      </c>
      <c r="X51" s="25">
        <f t="shared" si="20"/>
        <v>4939.372367133667</v>
      </c>
      <c r="Y51" s="25">
        <f t="shared" si="20"/>
        <v>6087.711856833441</v>
      </c>
      <c r="Z51" s="25">
        <f t="shared" si="20"/>
        <v>7044.428674684115</v>
      </c>
      <c r="AA51" s="25">
        <f t="shared" si="20"/>
        <v>8620.77716548535</v>
      </c>
      <c r="AB51" s="182">
        <f t="shared" si="21"/>
        <v>10416.217331747703</v>
      </c>
      <c r="AC51" s="208"/>
      <c r="AD51" s="202">
        <f t="shared" si="17"/>
        <v>60178.16736812024</v>
      </c>
    </row>
    <row r="52" spans="1:30" ht="18.75" customHeight="1" thickTop="1">
      <c r="A52" s="8"/>
      <c r="B52" s="15" t="s">
        <v>68</v>
      </c>
      <c r="C52" s="15">
        <v>940</v>
      </c>
      <c r="D52" s="19" t="s">
        <v>33</v>
      </c>
      <c r="E52" s="27">
        <v>0.2</v>
      </c>
      <c r="F52" s="105">
        <f t="shared" si="22"/>
        <v>18.638656899517812</v>
      </c>
      <c r="G52" s="28">
        <f t="shared" si="22"/>
        <v>44.180520058116294</v>
      </c>
      <c r="H52" s="28">
        <f t="shared" si="22"/>
        <v>90.93665081344537</v>
      </c>
      <c r="I52" s="28">
        <f t="shared" si="22"/>
        <v>155.78569819741003</v>
      </c>
      <c r="J52" s="28">
        <f t="shared" si="22"/>
        <v>245.85314008451297</v>
      </c>
      <c r="K52" s="28">
        <f t="shared" si="22"/>
        <v>377.31259341736336</v>
      </c>
      <c r="L52" s="28">
        <f t="shared" si="22"/>
        <v>548.8032023946938</v>
      </c>
      <c r="M52" s="28">
        <f t="shared" si="22"/>
        <v>765.6405542165041</v>
      </c>
      <c r="N52" s="28">
        <f t="shared" si="20"/>
        <v>1033.140236082795</v>
      </c>
      <c r="O52" s="28">
        <f t="shared" si="20"/>
        <v>1356.617835193565</v>
      </c>
      <c r="P52" s="28">
        <f t="shared" si="20"/>
        <v>1958.420675693121</v>
      </c>
      <c r="Q52" s="28">
        <f t="shared" si="20"/>
        <v>2716.0740079927564</v>
      </c>
      <c r="R52" s="28">
        <f t="shared" si="20"/>
        <v>3647.517938892472</v>
      </c>
      <c r="S52" s="28">
        <f t="shared" si="20"/>
        <v>4770.692575192268</v>
      </c>
      <c r="T52" s="28">
        <f t="shared" si="20"/>
        <v>6103.538023692145</v>
      </c>
      <c r="U52" s="28">
        <f t="shared" si="20"/>
        <v>7663.994391192098</v>
      </c>
      <c r="V52" s="28">
        <f t="shared" si="20"/>
        <v>9470.001784492135</v>
      </c>
      <c r="W52" s="28">
        <f t="shared" si="20"/>
        <v>12247.112908800002</v>
      </c>
      <c r="X52" s="28">
        <f t="shared" si="20"/>
        <v>14739.714365414753</v>
      </c>
      <c r="Y52" s="28">
        <f t="shared" si="20"/>
        <v>18166.50522356646</v>
      </c>
      <c r="Z52" s="28">
        <f t="shared" si="20"/>
        <v>21021.46969588276</v>
      </c>
      <c r="AA52" s="28">
        <f t="shared" si="20"/>
        <v>25725.49376367057</v>
      </c>
      <c r="AB52" s="183">
        <f t="shared" si="21"/>
        <v>31083.3152121995</v>
      </c>
      <c r="AC52" s="199"/>
      <c r="AD52" s="203">
        <f t="shared" si="17"/>
        <v>179579.29309851755</v>
      </c>
    </row>
    <row r="53" spans="1:30" ht="18.75" customHeight="1" thickBot="1">
      <c r="A53" s="8"/>
      <c r="B53" s="9"/>
      <c r="C53" s="23">
        <v>940</v>
      </c>
      <c r="D53" s="24" t="s">
        <v>35</v>
      </c>
      <c r="E53" s="20">
        <v>0.15</v>
      </c>
      <c r="F53" s="104">
        <f t="shared" si="22"/>
        <v>13.97899267463836</v>
      </c>
      <c r="G53" s="25">
        <f t="shared" si="22"/>
        <v>33.135390043587215</v>
      </c>
      <c r="H53" s="25">
        <f t="shared" si="22"/>
        <v>68.20248811008402</v>
      </c>
      <c r="I53" s="25">
        <f t="shared" si="22"/>
        <v>116.8392736480575</v>
      </c>
      <c r="J53" s="25">
        <f t="shared" si="22"/>
        <v>184.3898550633847</v>
      </c>
      <c r="K53" s="25">
        <f t="shared" si="22"/>
        <v>282.98444506302246</v>
      </c>
      <c r="L53" s="25">
        <f t="shared" si="22"/>
        <v>411.60240179602033</v>
      </c>
      <c r="M53" s="25">
        <f t="shared" si="22"/>
        <v>574.230415662378</v>
      </c>
      <c r="N53" s="25">
        <f t="shared" si="20"/>
        <v>774.8551770620959</v>
      </c>
      <c r="O53" s="25">
        <f t="shared" si="20"/>
        <v>1017.4633763951736</v>
      </c>
      <c r="P53" s="25">
        <f t="shared" si="20"/>
        <v>1468.8155067698406</v>
      </c>
      <c r="Q53" s="25">
        <f t="shared" si="20"/>
        <v>2037.0555059945673</v>
      </c>
      <c r="R53" s="25">
        <f t="shared" si="20"/>
        <v>2735.6384541693533</v>
      </c>
      <c r="S53" s="25">
        <f t="shared" si="20"/>
        <v>3578.0194313942006</v>
      </c>
      <c r="T53" s="25">
        <f t="shared" si="20"/>
        <v>4577.653517769108</v>
      </c>
      <c r="U53" s="25">
        <f t="shared" si="20"/>
        <v>5747.995793394073</v>
      </c>
      <c r="V53" s="25">
        <f t="shared" si="20"/>
        <v>7102.5013383691</v>
      </c>
      <c r="W53" s="25">
        <f t="shared" si="20"/>
        <v>9185.3346816</v>
      </c>
      <c r="X53" s="25">
        <f t="shared" si="20"/>
        <v>11054.785774061063</v>
      </c>
      <c r="Y53" s="25">
        <f t="shared" si="20"/>
        <v>13624.878917674843</v>
      </c>
      <c r="Z53" s="25">
        <f t="shared" si="20"/>
        <v>15766.102271912063</v>
      </c>
      <c r="AA53" s="25">
        <f t="shared" si="20"/>
        <v>19294.120322752922</v>
      </c>
      <c r="AB53" s="182">
        <f t="shared" si="21"/>
        <v>23312.486409149624</v>
      </c>
      <c r="AC53" s="199"/>
      <c r="AD53" s="202">
        <f t="shared" si="17"/>
        <v>134684.46982388815</v>
      </c>
    </row>
    <row r="54" spans="1:30" ht="18.75" customHeight="1" thickTop="1">
      <c r="A54" s="8"/>
      <c r="B54" s="15" t="s">
        <v>69</v>
      </c>
      <c r="C54" s="15">
        <v>1100</v>
      </c>
      <c r="D54" s="19" t="s">
        <v>33</v>
      </c>
      <c r="E54" s="27">
        <v>0.2</v>
      </c>
      <c r="F54" s="105">
        <f t="shared" si="22"/>
        <v>21.81119424411659</v>
      </c>
      <c r="G54" s="28">
        <f t="shared" si="22"/>
        <v>51.70060857864672</v>
      </c>
      <c r="H54" s="28">
        <f t="shared" si="22"/>
        <v>106.4152296753084</v>
      </c>
      <c r="I54" s="28">
        <f t="shared" si="22"/>
        <v>182.30241278420323</v>
      </c>
      <c r="J54" s="28">
        <f t="shared" si="22"/>
        <v>287.70048307762147</v>
      </c>
      <c r="K54" s="28">
        <f t="shared" si="22"/>
        <v>441.5360135735103</v>
      </c>
      <c r="L54" s="28">
        <f t="shared" si="22"/>
        <v>642.2165134405991</v>
      </c>
      <c r="M54" s="28">
        <f t="shared" si="22"/>
        <v>895.9623506788878</v>
      </c>
      <c r="N54" s="28">
        <f t="shared" si="20"/>
        <v>1208.9938932883767</v>
      </c>
      <c r="O54" s="28">
        <f t="shared" si="20"/>
        <v>1587.5315092690655</v>
      </c>
      <c r="P54" s="28">
        <f t="shared" si="20"/>
        <v>2291.768875811099</v>
      </c>
      <c r="Q54" s="28">
        <f t="shared" si="20"/>
        <v>3178.3844774383315</v>
      </c>
      <c r="R54" s="28">
        <f t="shared" si="20"/>
        <v>4268.372056150765</v>
      </c>
      <c r="S54" s="28">
        <f t="shared" si="20"/>
        <v>5582.725353948398</v>
      </c>
      <c r="T54" s="28">
        <f t="shared" si="20"/>
        <v>7142.438112831232</v>
      </c>
      <c r="U54" s="28">
        <f t="shared" si="20"/>
        <v>8968.504074799264</v>
      </c>
      <c r="V54" s="28">
        <f t="shared" si="20"/>
        <v>11081.916981852497</v>
      </c>
      <c r="W54" s="28">
        <f t="shared" si="20"/>
        <v>14331.727872000001</v>
      </c>
      <c r="X54" s="28">
        <f t="shared" si="20"/>
        <v>17248.60191697471</v>
      </c>
      <c r="Y54" s="28">
        <f t="shared" si="20"/>
        <v>21258.676325450113</v>
      </c>
      <c r="Z54" s="28">
        <f t="shared" si="20"/>
        <v>24599.59219730961</v>
      </c>
      <c r="AA54" s="28">
        <f t="shared" si="20"/>
        <v>30104.30121280598</v>
      </c>
      <c r="AB54" s="183">
        <f t="shared" si="21"/>
        <v>36374.09226959516</v>
      </c>
      <c r="AC54" s="199"/>
      <c r="AD54" s="203">
        <f t="shared" si="17"/>
        <v>210145.98128549926</v>
      </c>
    </row>
    <row r="55" spans="1:30" ht="18.75" customHeight="1" thickBot="1">
      <c r="A55" s="8"/>
      <c r="B55" s="9"/>
      <c r="C55" s="23">
        <v>1100</v>
      </c>
      <c r="D55" s="24" t="s">
        <v>35</v>
      </c>
      <c r="E55" s="20">
        <v>0.15</v>
      </c>
      <c r="F55" s="104">
        <f t="shared" si="22"/>
        <v>16.35839568308744</v>
      </c>
      <c r="G55" s="25">
        <f t="shared" si="22"/>
        <v>38.77545643398504</v>
      </c>
      <c r="H55" s="25">
        <f t="shared" si="22"/>
        <v>79.8114222564813</v>
      </c>
      <c r="I55" s="25">
        <f t="shared" si="22"/>
        <v>136.7268095881524</v>
      </c>
      <c r="J55" s="25">
        <f t="shared" si="22"/>
        <v>215.77536230821613</v>
      </c>
      <c r="K55" s="25">
        <f t="shared" si="22"/>
        <v>331.15201018013266</v>
      </c>
      <c r="L55" s="25">
        <f t="shared" si="22"/>
        <v>481.66238508044927</v>
      </c>
      <c r="M55" s="25">
        <f t="shared" si="22"/>
        <v>671.9717630091658</v>
      </c>
      <c r="N55" s="25">
        <f t="shared" si="20"/>
        <v>906.7454199662825</v>
      </c>
      <c r="O55" s="25">
        <f t="shared" si="20"/>
        <v>1190.648631951799</v>
      </c>
      <c r="P55" s="25">
        <f t="shared" si="20"/>
        <v>1718.8266568583242</v>
      </c>
      <c r="Q55" s="25">
        <f t="shared" si="20"/>
        <v>2383.788358078749</v>
      </c>
      <c r="R55" s="25">
        <f t="shared" si="20"/>
        <v>3201.2790421130735</v>
      </c>
      <c r="S55" s="25">
        <f t="shared" si="20"/>
        <v>4187.044015461299</v>
      </c>
      <c r="T55" s="25">
        <f t="shared" si="20"/>
        <v>5356.828584623424</v>
      </c>
      <c r="U55" s="25">
        <f t="shared" si="20"/>
        <v>6726.378056099447</v>
      </c>
      <c r="V55" s="25">
        <f t="shared" si="20"/>
        <v>8311.437736389373</v>
      </c>
      <c r="W55" s="25">
        <f t="shared" si="20"/>
        <v>10748.795903999999</v>
      </c>
      <c r="X55" s="25">
        <f t="shared" si="20"/>
        <v>12936.451437731033</v>
      </c>
      <c r="Y55" s="25">
        <f t="shared" si="20"/>
        <v>15944.007244087583</v>
      </c>
      <c r="Z55" s="25">
        <f t="shared" si="20"/>
        <v>18449.694147982205</v>
      </c>
      <c r="AA55" s="25">
        <f t="shared" si="20"/>
        <v>22578.225909604484</v>
      </c>
      <c r="AB55" s="192">
        <f t="shared" si="21"/>
        <v>27280.56920219637</v>
      </c>
      <c r="AC55" s="199"/>
      <c r="AD55" s="210">
        <f t="shared" si="17"/>
        <v>157609.4859641244</v>
      </c>
    </row>
    <row r="56" spans="1:29" ht="18.75" customHeight="1">
      <c r="A56" s="218" t="s">
        <v>118</v>
      </c>
      <c r="B56" s="149"/>
      <c r="C56" s="149"/>
      <c r="D56" s="149"/>
      <c r="E56" s="150"/>
      <c r="F56" s="147" t="s">
        <v>133</v>
      </c>
      <c r="G56" s="147"/>
      <c r="H56" s="147"/>
      <c r="I56" s="147"/>
      <c r="J56" s="147"/>
      <c r="K56" s="147"/>
      <c r="L56" s="147" t="s">
        <v>141</v>
      </c>
      <c r="M56" s="147"/>
      <c r="N56" s="147"/>
      <c r="O56" s="147"/>
      <c r="P56" s="147" t="s">
        <v>114</v>
      </c>
      <c r="Q56" s="147"/>
      <c r="R56" s="147"/>
      <c r="S56" s="147"/>
      <c r="T56" s="147"/>
      <c r="U56" s="147"/>
      <c r="V56" s="147" t="s">
        <v>115</v>
      </c>
      <c r="W56" s="147"/>
      <c r="X56" s="147"/>
      <c r="Y56" s="147"/>
      <c r="Z56" s="147" t="s">
        <v>124</v>
      </c>
      <c r="AA56" s="147"/>
      <c r="AB56" s="219"/>
      <c r="AC56" s="2"/>
    </row>
    <row r="57" spans="1:29" ht="18.75" customHeight="1">
      <c r="A57" s="220" t="s">
        <v>72</v>
      </c>
      <c r="B57" s="143"/>
      <c r="C57" s="143"/>
      <c r="D57" s="143"/>
      <c r="E57" s="143"/>
      <c r="F57" s="140" t="s">
        <v>71</v>
      </c>
      <c r="G57" s="140"/>
      <c r="H57" s="140"/>
      <c r="I57" s="140"/>
      <c r="J57" s="140"/>
      <c r="K57" s="140"/>
      <c r="L57" s="140" t="s">
        <v>132</v>
      </c>
      <c r="M57" s="140"/>
      <c r="N57" s="140"/>
      <c r="O57" s="140"/>
      <c r="P57" s="140" t="s">
        <v>73</v>
      </c>
      <c r="Q57" s="140"/>
      <c r="R57" s="140"/>
      <c r="S57" s="140"/>
      <c r="T57" s="140"/>
      <c r="U57" s="140"/>
      <c r="V57" s="140" t="s">
        <v>74</v>
      </c>
      <c r="W57" s="166"/>
      <c r="X57" s="140"/>
      <c r="Y57" s="140"/>
      <c r="Z57" s="140" t="s">
        <v>75</v>
      </c>
      <c r="AA57" s="140"/>
      <c r="AB57" s="221"/>
      <c r="AC57" s="2"/>
    </row>
    <row r="58" spans="1:29" ht="18.75" customHeight="1" thickBot="1">
      <c r="A58" s="222" t="str">
        <f>'IMPERIAL (U.S.) ENGLISH'!$A$60</f>
        <v>C:\Users\Alain\Documents\Couple de serrage.xls, 03.05.23 by A.S.</v>
      </c>
      <c r="B58" s="223"/>
      <c r="C58" s="223"/>
      <c r="D58" s="223"/>
      <c r="E58" s="224"/>
      <c r="F58" s="224"/>
      <c r="G58" s="225"/>
      <c r="H58" s="226"/>
      <c r="I58" s="223"/>
      <c r="J58" s="226"/>
      <c r="K58" s="226"/>
      <c r="L58" s="226"/>
      <c r="M58" s="226"/>
      <c r="N58" s="225"/>
      <c r="O58" s="226"/>
      <c r="P58" s="226"/>
      <c r="Q58" s="226"/>
      <c r="R58" s="226"/>
      <c r="S58" s="226"/>
      <c r="T58" s="226"/>
      <c r="U58" s="225"/>
      <c r="V58" s="223"/>
      <c r="W58" s="225"/>
      <c r="X58" s="226"/>
      <c r="Y58" s="225"/>
      <c r="Z58" s="226"/>
      <c r="AA58" s="226"/>
      <c r="AB58" s="227"/>
      <c r="AC58" s="2"/>
    </row>
    <row r="59" spans="1:29" ht="18.75" customHeight="1">
      <c r="A59" s="138" t="str">
        <f>'IMPERIAL (U.S.) ENGLISH'!$A$61</f>
        <v>Notice: ABMS verify the accuracy of information we put on our website; however, errors may occur and the end user assumes all risk and liability from the use of  this information.</v>
      </c>
      <c r="B59" s="151"/>
      <c r="C59" s="151"/>
      <c r="D59" s="151"/>
      <c r="E59" s="151"/>
      <c r="F59" s="151"/>
      <c r="G59" s="151"/>
      <c r="H59" s="151"/>
      <c r="I59" s="141"/>
      <c r="J59" s="151"/>
      <c r="K59" s="151"/>
      <c r="L59" s="151"/>
      <c r="M59" s="151"/>
      <c r="N59" s="151"/>
      <c r="O59" s="151"/>
      <c r="P59" s="151"/>
      <c r="Q59" s="141"/>
      <c r="R59" s="151"/>
      <c r="S59" s="141"/>
      <c r="T59" s="151"/>
      <c r="U59" s="151"/>
      <c r="V59" s="151"/>
      <c r="W59" s="151"/>
      <c r="X59" s="151"/>
      <c r="Y59" s="151"/>
      <c r="Z59" s="151"/>
      <c r="AA59" s="151"/>
      <c r="AB59" s="151"/>
      <c r="AC59" s="2"/>
    </row>
    <row r="62" ht="8.25" customHeight="1"/>
    <row r="63" spans="25:29" ht="12">
      <c r="Y63" s="2"/>
      <c r="AC63" s="1"/>
    </row>
    <row r="64" spans="25:29" ht="12">
      <c r="Y64" s="2"/>
      <c r="AC64" s="3"/>
    </row>
    <row r="65" spans="25:29" ht="12">
      <c r="Y65" s="2"/>
      <c r="AC65" s="5"/>
    </row>
    <row r="66" spans="25:29" ht="12">
      <c r="Y66" s="2"/>
      <c r="AC66" s="5"/>
    </row>
    <row r="67" spans="25:29" ht="12">
      <c r="Y67" s="2"/>
      <c r="AC67" s="5"/>
    </row>
    <row r="68" ht="12">
      <c r="AC68" s="5"/>
    </row>
    <row r="69" ht="12">
      <c r="AC69" s="6"/>
    </row>
    <row r="70" ht="12">
      <c r="AC70" s="6"/>
    </row>
    <row r="71" ht="12">
      <c r="AC71" s="6"/>
    </row>
    <row r="72" ht="12">
      <c r="AC72" s="6"/>
    </row>
    <row r="73" spans="1:29" ht="12">
      <c r="A73" s="1"/>
      <c r="B73" s="1"/>
      <c r="C73" s="1"/>
      <c r="D73" s="3"/>
      <c r="E73" s="3"/>
      <c r="F73" s="3"/>
      <c r="G73" s="3"/>
      <c r="H73" s="3"/>
      <c r="I73" s="5"/>
      <c r="J73" s="5"/>
      <c r="K73" s="5"/>
      <c r="L73" s="5"/>
      <c r="M73" s="5"/>
      <c r="N73" s="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">
      <c r="A74" s="1"/>
      <c r="B74" s="1"/>
      <c r="C74" s="1"/>
      <c r="D74" s="3"/>
      <c r="E74" s="3"/>
      <c r="F74" s="3"/>
      <c r="G74" s="3"/>
      <c r="H74" s="3"/>
      <c r="I74" s="5"/>
      <c r="J74" s="5"/>
      <c r="K74" s="5"/>
      <c r="L74" s="5"/>
      <c r="M74" s="5"/>
      <c r="N74" s="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">
      <c r="A75" s="1"/>
      <c r="B75" s="1"/>
      <c r="C75" s="1"/>
      <c r="D75" s="3"/>
      <c r="E75" s="3"/>
      <c r="F75" s="3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">
      <c r="A76" s="1"/>
      <c r="B76" s="1"/>
      <c r="C76" s="1"/>
      <c r="D76" s="3"/>
      <c r="E76" s="3"/>
      <c r="F76" s="3"/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">
      <c r="A77" s="1"/>
      <c r="B77" s="1"/>
      <c r="C77" s="1"/>
      <c r="D77" s="3"/>
      <c r="E77" s="3"/>
      <c r="F77" s="3"/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">
      <c r="A78" s="1"/>
      <c r="B78" s="1"/>
      <c r="C78" s="1"/>
      <c r="D78" s="3"/>
      <c r="E78" s="3"/>
      <c r="F78" s="3"/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">
      <c r="A79" s="1"/>
      <c r="B79" s="1"/>
      <c r="C79" s="1"/>
      <c r="D79" s="3"/>
      <c r="E79" s="3"/>
      <c r="F79" s="3"/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">
      <c r="A80" s="1"/>
      <c r="B80" s="1"/>
      <c r="C80" s="1"/>
      <c r="D80" s="3"/>
      <c r="E80" s="3"/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">
      <c r="A81" s="1"/>
      <c r="B81" s="1"/>
      <c r="C81" s="1"/>
      <c r="D81" s="4"/>
      <c r="E81" s="5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">
      <c r="A82" s="1"/>
      <c r="B82" s="1"/>
      <c r="C82" s="1"/>
      <c r="D82" s="4"/>
      <c r="E82" s="5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">
      <c r="A83" s="1"/>
      <c r="B83" s="1"/>
      <c r="C83" s="1"/>
      <c r="D83" s="4"/>
      <c r="E83" s="5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">
      <c r="A84" s="1"/>
      <c r="B84" s="1"/>
      <c r="C84" s="1"/>
      <c r="D84" s="4"/>
      <c r="E84" s="5"/>
      <c r="F84" s="1"/>
      <c r="G84" s="1"/>
      <c r="H84" s="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</sheetData>
  <sheetProtection password="865B" sheet="1"/>
  <mergeCells count="2">
    <mergeCell ref="M3:N3"/>
    <mergeCell ref="T1:AB2"/>
  </mergeCells>
  <printOptions horizontalCentered="1" verticalCentered="1"/>
  <pageMargins left="0.3937007874015748" right="0.3937007874015748" top="0.5118110236220472" bottom="0.7086614173228347" header="0.3937007874015748" footer="0.3937007874015748"/>
  <pageSetup fitToHeight="1" fitToWidth="1" horizontalDpi="300" verticalDpi="300" orientation="landscape" scale="46" r:id="rId2"/>
  <headerFooter alignWithMargins="0">
    <oddFooter>&amp;LABMS Consultants inc., Consultant en ingénierie mécanique
39, rue de la Baie, Granby, QC, J2G 8C8&amp;CTél. (450) 378-6963
Téléc. (450) 378-9421 &amp;RCourriel : ventes@abms.ca
Internet : www.abms.ca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Couple de serrage</dc:title>
  <dc:subject/>
  <dc:creator>Solanges Arguin</dc:creator>
  <cp:keywords/>
  <dc:description/>
  <cp:lastModifiedBy>Alain</cp:lastModifiedBy>
  <cp:lastPrinted>2006-08-29T12:47:57Z</cp:lastPrinted>
  <dcterms:created xsi:type="dcterms:W3CDTF">1999-10-12T16:57:32Z</dcterms:created>
  <dcterms:modified xsi:type="dcterms:W3CDTF">2016-05-11T13:39:17Z</dcterms:modified>
  <cp:category/>
  <cp:version/>
  <cp:contentType/>
  <cp:contentStatus/>
</cp:coreProperties>
</file>